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570" windowWidth="14715" windowHeight="8700" firstSheet="2" activeTab="2"/>
  </bookViews>
  <sheets>
    <sheet name="script2" sheetId="9" state="hidden" r:id="rId1"/>
    <sheet name="script1" sheetId="5" state="hidden" r:id="rId2"/>
    <sheet name="LLh&gt;UTM" sheetId="6" r:id="rId3"/>
    <sheet name="XYZ&gt;LLh" sheetId="8" r:id="rId4"/>
    <sheet name="UTM&gt;LLh" sheetId="10" r:id="rId5"/>
  </sheets>
  <externalReferences>
    <externalReference r:id="rId6"/>
  </externalReferences>
  <definedNames>
    <definedName name="_f">'[1]Convert Lat, Long to UTM'!$C$5</definedName>
    <definedName name="a">'[1]Convert Lat, Long to UTM'!$C$3</definedName>
    <definedName name="AA">'[1]Convert Lat, Long to UTM'!$C$12</definedName>
    <definedName name="alpha1">'[1]Convert Lat, Long to UTM'!$F$2</definedName>
    <definedName name="alpha2">'[1]Convert Lat, Long to UTM'!$F$3</definedName>
    <definedName name="alpha3">'[1]Convert Lat, Long to UTM'!$F$4</definedName>
    <definedName name="alpha4">'[1]Convert Lat, Long to UTM'!$F$5</definedName>
    <definedName name="alpha5">'[1]Convert Lat, Long to UTM'!$F$6</definedName>
    <definedName name="alpha6">'[1]Convert Lat, Long to UTM'!$F$7</definedName>
    <definedName name="alpha7">'[1]Convert Lat, Long to UTM'!$F$8</definedName>
    <definedName name="arc">#N/A</definedName>
    <definedName name="b">'[1]Convert Lat, Long to UTM'!$C$4</definedName>
    <definedName name="beta1">'[1]Convert Lat, Long to UTM'!$F$12</definedName>
    <definedName name="beta2">'[1]Convert Lat, Long to UTM'!$F$13</definedName>
    <definedName name="beta3">'[1]Convert Lat, Long to UTM'!$F$14</definedName>
    <definedName name="beta4">'[1]Convert Lat, Long to UTM'!$F$15</definedName>
    <definedName name="beta5">'[1]Convert Lat, Long to UTM'!$F$16</definedName>
    <definedName name="beta6">'[1]Convert Lat, Long to UTM'!$F$17</definedName>
    <definedName name="beta7">'[1]Convert Lat, Long to UTM'!$F$18</definedName>
    <definedName name="DatumList">[1]Datums!$A$2:$F$15</definedName>
    <definedName name="e">'[1]Convert Lat, Long to UTM'!$C$10</definedName>
    <definedName name="Easting">'[1]Main Page'!$E$17</definedName>
    <definedName name="ee">'[1]Convert Lat, Long to UTM'!$P$23</definedName>
    <definedName name="k0">'[1]Convert Lat, Long to UTM'!$C$9</definedName>
    <definedName name="Latd">'[1]Main Page'!$E$9</definedName>
    <definedName name="LatZones">[1]Datums!$H$2:$J$23</definedName>
    <definedName name="Lond">'[1]Main Page'!$E$10</definedName>
    <definedName name="Lonr">'[1]Convert Lat, Long to UTM'!$S$3</definedName>
    <definedName name="n">'[1]Convert Lat, Long to UTM'!$C$11</definedName>
    <definedName name="Northing">'[1]Main Page'!$E$18</definedName>
    <definedName name="rho" localSheetId="4">#REF!</definedName>
    <definedName name="rho" localSheetId="3">#REF!</definedName>
    <definedName name="rho">#REF!</definedName>
    <definedName name="rm">'[1]Convert Lat, Long to UTM'!$C$7</definedName>
    <definedName name="ZCM">'[1]Main Page'!$H$19</definedName>
    <definedName name="Zone">'[1]Main Page'!$E$19</definedName>
  </definedNames>
  <calcPr calcId="145621"/>
</workbook>
</file>

<file path=xl/calcChain.xml><?xml version="1.0" encoding="utf-8"?>
<calcChain xmlns="http://schemas.openxmlformats.org/spreadsheetml/2006/main">
  <c r="E5" i="10" l="1"/>
  <c r="F5" i="10"/>
  <c r="G5" i="10"/>
  <c r="H5" i="10"/>
  <c r="E6" i="10"/>
  <c r="F6" i="10"/>
  <c r="G6" i="10"/>
  <c r="H6" i="10"/>
  <c r="E7" i="10"/>
  <c r="F7" i="10"/>
  <c r="G7" i="10"/>
  <c r="H7" i="10"/>
  <c r="E8" i="10"/>
  <c r="F8" i="10"/>
  <c r="G8" i="10"/>
  <c r="H8" i="10"/>
  <c r="E9" i="10"/>
  <c r="F9" i="10"/>
  <c r="G9" i="10"/>
  <c r="H9" i="10"/>
  <c r="E10" i="10"/>
  <c r="F10" i="10"/>
  <c r="G10" i="10"/>
  <c r="H10" i="10"/>
  <c r="E11" i="10"/>
  <c r="F11" i="10"/>
  <c r="G11" i="10"/>
  <c r="H11" i="10"/>
  <c r="E12" i="10"/>
  <c r="F12" i="10"/>
  <c r="G12" i="10"/>
  <c r="H12" i="10"/>
  <c r="E13" i="10"/>
  <c r="F13" i="10"/>
  <c r="G13" i="10"/>
  <c r="H13" i="10"/>
  <c r="E14" i="10"/>
  <c r="F14" i="10"/>
  <c r="G14" i="10"/>
  <c r="H14" i="10"/>
  <c r="E15" i="10"/>
  <c r="F15" i="10"/>
  <c r="G15" i="10"/>
  <c r="H15" i="10"/>
  <c r="E16" i="10"/>
  <c r="F16" i="10"/>
  <c r="G16" i="10"/>
  <c r="H16" i="10"/>
  <c r="E17" i="10"/>
  <c r="F17" i="10"/>
  <c r="G17" i="10"/>
  <c r="H17" i="10"/>
  <c r="E18" i="10"/>
  <c r="F18" i="10"/>
  <c r="G18" i="10"/>
  <c r="H18" i="10"/>
  <c r="E19" i="10"/>
  <c r="F19" i="10"/>
  <c r="G19" i="10"/>
  <c r="H19" i="10"/>
  <c r="E20" i="10"/>
  <c r="F20" i="10"/>
  <c r="G20" i="10"/>
  <c r="H20" i="10"/>
  <c r="E21" i="10"/>
  <c r="F21" i="10"/>
  <c r="G21" i="10"/>
  <c r="H21" i="10"/>
  <c r="E22" i="10"/>
  <c r="F22" i="10"/>
  <c r="G22" i="10"/>
  <c r="H22" i="10"/>
  <c r="E23" i="10"/>
  <c r="F23" i="10"/>
  <c r="G23" i="10"/>
  <c r="H23" i="10"/>
  <c r="E24" i="10"/>
  <c r="F24" i="10"/>
  <c r="G24" i="10"/>
  <c r="H24" i="10"/>
  <c r="E25" i="10"/>
  <c r="F25" i="10"/>
  <c r="G25" i="10"/>
  <c r="H25" i="10"/>
  <c r="E26" i="10"/>
  <c r="F26" i="10"/>
  <c r="G26" i="10"/>
  <c r="H26" i="10"/>
  <c r="E27" i="10"/>
  <c r="F27" i="10"/>
  <c r="G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31" i="10"/>
  <c r="F31" i="10"/>
  <c r="G31" i="10"/>
  <c r="H31" i="10"/>
  <c r="E32" i="10"/>
  <c r="F32" i="10"/>
  <c r="G32" i="10"/>
  <c r="H32" i="10"/>
  <c r="E33" i="10"/>
  <c r="F33" i="10"/>
  <c r="G33" i="10"/>
  <c r="H33" i="10"/>
  <c r="E34" i="10"/>
  <c r="F34" i="10"/>
  <c r="G34" i="10"/>
  <c r="H34" i="10"/>
  <c r="E35" i="10"/>
  <c r="F35" i="10"/>
  <c r="G35" i="10"/>
  <c r="H35" i="10"/>
  <c r="E36" i="10"/>
  <c r="F36" i="10"/>
  <c r="G36" i="10"/>
  <c r="H36" i="10"/>
  <c r="E37" i="10"/>
  <c r="F37" i="10"/>
  <c r="G37" i="10"/>
  <c r="H37" i="10"/>
  <c r="E38" i="10"/>
  <c r="F38" i="10"/>
  <c r="G38" i="10"/>
  <c r="H38" i="10"/>
  <c r="E39" i="10"/>
  <c r="F39" i="10"/>
  <c r="G39" i="10"/>
  <c r="H39" i="10"/>
  <c r="E40" i="10"/>
  <c r="F40" i="10"/>
  <c r="G40" i="10"/>
  <c r="H40" i="10"/>
  <c r="E41" i="10"/>
  <c r="F41" i="10"/>
  <c r="G41" i="10"/>
  <c r="H41" i="10"/>
  <c r="E42" i="10"/>
  <c r="F42" i="10"/>
  <c r="G42" i="10"/>
  <c r="H42" i="10"/>
  <c r="E43" i="10"/>
  <c r="F43" i="10"/>
  <c r="G43" i="10"/>
  <c r="H43" i="10"/>
  <c r="E44" i="10"/>
  <c r="F44" i="10"/>
  <c r="G44" i="10"/>
  <c r="H44" i="10"/>
  <c r="E45" i="10"/>
  <c r="F45" i="10"/>
  <c r="G45" i="10"/>
  <c r="H45" i="10"/>
  <c r="E46" i="10"/>
  <c r="F46" i="10"/>
  <c r="G46" i="10"/>
  <c r="H46" i="10"/>
  <c r="E47" i="10"/>
  <c r="F47" i="10"/>
  <c r="G47" i="10"/>
  <c r="H47" i="10"/>
  <c r="E48" i="10"/>
  <c r="F48" i="10"/>
  <c r="G48" i="10"/>
  <c r="H48" i="10"/>
  <c r="E49" i="10"/>
  <c r="F49" i="10"/>
  <c r="G49" i="10"/>
  <c r="H49" i="10"/>
  <c r="E50" i="10"/>
  <c r="F50" i="10"/>
  <c r="G50" i="10"/>
  <c r="H50" i="10"/>
  <c r="E51" i="10"/>
  <c r="F51" i="10"/>
  <c r="G51" i="10"/>
  <c r="H51" i="10"/>
  <c r="E52" i="10"/>
  <c r="F52" i="10"/>
  <c r="G52" i="10"/>
  <c r="H52" i="10"/>
  <c r="E53" i="10"/>
  <c r="F53" i="10"/>
  <c r="G53" i="10"/>
  <c r="H53" i="10"/>
  <c r="E54" i="10"/>
  <c r="F54" i="10"/>
  <c r="G54" i="10"/>
  <c r="H54" i="10"/>
  <c r="E55" i="10"/>
  <c r="F55" i="10"/>
  <c r="G55" i="10"/>
  <c r="H55" i="10"/>
  <c r="E56" i="10"/>
  <c r="F56" i="10"/>
  <c r="G56" i="10"/>
  <c r="H56" i="10"/>
  <c r="E57" i="10"/>
  <c r="F57" i="10"/>
  <c r="G57" i="10"/>
  <c r="H57" i="10"/>
  <c r="E58" i="10"/>
  <c r="F58" i="10"/>
  <c r="G58" i="10"/>
  <c r="H58" i="10"/>
  <c r="E59" i="10"/>
  <c r="F59" i="10"/>
  <c r="G59" i="10"/>
  <c r="H59" i="10"/>
  <c r="E60" i="10"/>
  <c r="F60" i="10"/>
  <c r="G60" i="10"/>
  <c r="H60" i="10"/>
  <c r="E61" i="10"/>
  <c r="F61" i="10"/>
  <c r="G61" i="10"/>
  <c r="H61" i="10"/>
  <c r="E62" i="10"/>
  <c r="F62" i="10"/>
  <c r="G62" i="10"/>
  <c r="H62" i="10"/>
  <c r="E63" i="10"/>
  <c r="F63" i="10"/>
  <c r="G63" i="10"/>
  <c r="H63" i="10"/>
  <c r="E64" i="10"/>
  <c r="F64" i="10"/>
  <c r="G64" i="10"/>
  <c r="H64" i="10"/>
  <c r="E65" i="10"/>
  <c r="F65" i="10"/>
  <c r="G65" i="10"/>
  <c r="H65" i="10"/>
  <c r="E66" i="10"/>
  <c r="F66" i="10"/>
  <c r="G66" i="10"/>
  <c r="H66" i="10"/>
  <c r="E67" i="10"/>
  <c r="F67" i="10"/>
  <c r="G67" i="10"/>
  <c r="H67" i="10"/>
  <c r="E68" i="10"/>
  <c r="F68" i="10"/>
  <c r="G68" i="10"/>
  <c r="H68" i="10"/>
  <c r="E69" i="10"/>
  <c r="F69" i="10"/>
  <c r="G69" i="10"/>
  <c r="H69" i="10"/>
  <c r="E70" i="10"/>
  <c r="F70" i="10"/>
  <c r="G70" i="10"/>
  <c r="H70" i="10"/>
  <c r="E71" i="10"/>
  <c r="F71" i="10"/>
  <c r="G71" i="10"/>
  <c r="H71" i="10"/>
  <c r="E72" i="10"/>
  <c r="F72" i="10"/>
  <c r="G72" i="10"/>
  <c r="H72" i="10"/>
  <c r="E73" i="10"/>
  <c r="F73" i="10"/>
  <c r="G73" i="10"/>
  <c r="H73" i="10"/>
  <c r="E74" i="10"/>
  <c r="F74" i="10"/>
  <c r="G74" i="10"/>
  <c r="H74" i="10"/>
  <c r="E75" i="10"/>
  <c r="F75" i="10"/>
  <c r="G75" i="10"/>
  <c r="H75" i="10"/>
  <c r="E76" i="10"/>
  <c r="F76" i="10"/>
  <c r="G76" i="10"/>
  <c r="H76" i="10"/>
  <c r="E77" i="10"/>
  <c r="F77" i="10"/>
  <c r="G77" i="10"/>
  <c r="H77" i="10"/>
  <c r="E78" i="10"/>
  <c r="F78" i="10"/>
  <c r="G78" i="10"/>
  <c r="H78" i="10"/>
  <c r="E79" i="10"/>
  <c r="F79" i="10"/>
  <c r="G79" i="10"/>
  <c r="H79" i="10"/>
  <c r="E80" i="10"/>
  <c r="F80" i="10"/>
  <c r="G80" i="10"/>
  <c r="H80" i="10"/>
  <c r="E81" i="10"/>
  <c r="F81" i="10"/>
  <c r="G81" i="10"/>
  <c r="H81" i="10"/>
  <c r="E82" i="10"/>
  <c r="F82" i="10"/>
  <c r="G82" i="10"/>
  <c r="H82" i="10"/>
  <c r="E83" i="10"/>
  <c r="F83" i="10"/>
  <c r="G83" i="10"/>
  <c r="H83" i="10"/>
  <c r="E84" i="10"/>
  <c r="F84" i="10"/>
  <c r="G84" i="10"/>
  <c r="H84" i="10"/>
  <c r="E85" i="10"/>
  <c r="F85" i="10"/>
  <c r="G85" i="10"/>
  <c r="H85" i="10"/>
  <c r="E86" i="10"/>
  <c r="F86" i="10"/>
  <c r="G86" i="10"/>
  <c r="H86" i="10"/>
  <c r="E87" i="10"/>
  <c r="F87" i="10"/>
  <c r="G87" i="10"/>
  <c r="H87" i="10"/>
  <c r="E88" i="10"/>
  <c r="F88" i="10"/>
  <c r="G88" i="10"/>
  <c r="H88" i="10"/>
  <c r="E89" i="10"/>
  <c r="F89" i="10"/>
  <c r="G89" i="10"/>
  <c r="H89" i="10"/>
  <c r="E90" i="10"/>
  <c r="F90" i="10"/>
  <c r="G90" i="10"/>
  <c r="H90" i="10"/>
  <c r="E91" i="10"/>
  <c r="F91" i="10"/>
  <c r="G91" i="10"/>
  <c r="H91" i="10"/>
  <c r="E92" i="10"/>
  <c r="F92" i="10"/>
  <c r="G92" i="10"/>
  <c r="H92" i="10"/>
  <c r="E93" i="10"/>
  <c r="F93" i="10"/>
  <c r="G93" i="10"/>
  <c r="H93" i="10"/>
  <c r="E94" i="10"/>
  <c r="F94" i="10"/>
  <c r="G94" i="10"/>
  <c r="H94" i="10"/>
  <c r="E95" i="10"/>
  <c r="F95" i="10"/>
  <c r="G95" i="10"/>
  <c r="H95" i="10"/>
  <c r="E96" i="10"/>
  <c r="F96" i="10"/>
  <c r="G96" i="10"/>
  <c r="H96" i="10"/>
  <c r="E97" i="10"/>
  <c r="F97" i="10"/>
  <c r="G97" i="10"/>
  <c r="H97" i="10"/>
  <c r="E98" i="10"/>
  <c r="F98" i="10"/>
  <c r="G98" i="10"/>
  <c r="H98" i="10"/>
  <c r="E99" i="10"/>
  <c r="F99" i="10"/>
  <c r="G99" i="10"/>
  <c r="H99" i="10"/>
  <c r="E100" i="10"/>
  <c r="F100" i="10"/>
  <c r="G100" i="10"/>
  <c r="H100" i="10"/>
  <c r="E101" i="10"/>
  <c r="F101" i="10"/>
  <c r="G101" i="10"/>
  <c r="H101" i="10"/>
  <c r="E102" i="10"/>
  <c r="F102" i="10"/>
  <c r="G102" i="10"/>
  <c r="H102" i="10"/>
  <c r="E103" i="10"/>
  <c r="F103" i="10"/>
  <c r="G103" i="10"/>
  <c r="H103" i="10"/>
  <c r="H4" i="10"/>
  <c r="G4" i="10"/>
  <c r="F4" i="10"/>
  <c r="E4" i="10"/>
  <c r="G5" i="9" l="1"/>
  <c r="H5" i="9"/>
  <c r="I5" i="9"/>
  <c r="G6" i="9"/>
  <c r="H6" i="9"/>
  <c r="I6" i="9"/>
  <c r="G7" i="9"/>
  <c r="H7" i="9"/>
  <c r="I7" i="9"/>
  <c r="G8" i="9"/>
  <c r="H8" i="9"/>
  <c r="I8" i="9"/>
  <c r="G9" i="9"/>
  <c r="H9" i="9"/>
  <c r="I9" i="9"/>
  <c r="G10" i="9"/>
  <c r="H10" i="9"/>
  <c r="I10" i="9"/>
  <c r="G11" i="9"/>
  <c r="H11" i="9"/>
  <c r="I11" i="9"/>
  <c r="G12" i="9"/>
  <c r="H12" i="9"/>
  <c r="I12" i="9"/>
  <c r="G13" i="9"/>
  <c r="H13" i="9"/>
  <c r="I13" i="9"/>
  <c r="G14" i="9"/>
  <c r="H14" i="9"/>
  <c r="I14" i="9"/>
  <c r="G15" i="9"/>
  <c r="H15" i="9"/>
  <c r="I15" i="9"/>
  <c r="G16" i="9"/>
  <c r="H16" i="9"/>
  <c r="I16" i="9"/>
  <c r="G17" i="9"/>
  <c r="H17" i="9"/>
  <c r="I17" i="9"/>
  <c r="G18" i="9"/>
  <c r="H18" i="9"/>
  <c r="I18" i="9"/>
  <c r="G19" i="9"/>
  <c r="H19" i="9"/>
  <c r="I19" i="9"/>
  <c r="G20" i="9"/>
  <c r="H20" i="9"/>
  <c r="I20" i="9"/>
  <c r="G21" i="9"/>
  <c r="H21" i="9"/>
  <c r="I21" i="9"/>
  <c r="G22" i="9"/>
  <c r="H22" i="9"/>
  <c r="I22" i="9"/>
  <c r="G23" i="9"/>
  <c r="H23" i="9"/>
  <c r="I23" i="9"/>
  <c r="G24" i="9"/>
  <c r="H24" i="9"/>
  <c r="I24" i="9"/>
  <c r="G25" i="9"/>
  <c r="H25" i="9"/>
  <c r="I25" i="9"/>
  <c r="G26" i="9"/>
  <c r="H26" i="9"/>
  <c r="I26" i="9"/>
  <c r="G27" i="9"/>
  <c r="H27" i="9"/>
  <c r="I27" i="9"/>
  <c r="G28" i="9"/>
  <c r="H28" i="9"/>
  <c r="I28" i="9"/>
  <c r="G29" i="9"/>
  <c r="H29" i="9"/>
  <c r="I29" i="9"/>
  <c r="G30" i="9"/>
  <c r="H30" i="9"/>
  <c r="I30" i="9"/>
  <c r="G31" i="9"/>
  <c r="H31" i="9"/>
  <c r="I31" i="9"/>
  <c r="G32" i="9"/>
  <c r="H32" i="9"/>
  <c r="I32" i="9"/>
  <c r="G33" i="9"/>
  <c r="H33" i="9"/>
  <c r="I33" i="9"/>
  <c r="G34" i="9"/>
  <c r="H34" i="9"/>
  <c r="I34" i="9"/>
  <c r="G35" i="9"/>
  <c r="H35" i="9"/>
  <c r="I35" i="9"/>
  <c r="G36" i="9"/>
  <c r="H36" i="9"/>
  <c r="I36" i="9"/>
  <c r="G37" i="9"/>
  <c r="H37" i="9"/>
  <c r="I37" i="9"/>
  <c r="G38" i="9"/>
  <c r="H38" i="9"/>
  <c r="I38" i="9"/>
  <c r="G39" i="9"/>
  <c r="H39" i="9"/>
  <c r="I39" i="9"/>
  <c r="G40" i="9"/>
  <c r="H40" i="9"/>
  <c r="I40" i="9"/>
  <c r="G41" i="9"/>
  <c r="H41" i="9"/>
  <c r="I41" i="9"/>
  <c r="G42" i="9"/>
  <c r="H42" i="9"/>
  <c r="I42" i="9"/>
  <c r="G43" i="9"/>
  <c r="H43" i="9"/>
  <c r="I43" i="9"/>
  <c r="G44" i="9"/>
  <c r="H44" i="9"/>
  <c r="I44" i="9"/>
  <c r="G45" i="9"/>
  <c r="H45" i="9"/>
  <c r="I45" i="9"/>
  <c r="G46" i="9"/>
  <c r="H46" i="9"/>
  <c r="I46" i="9"/>
  <c r="G47" i="9"/>
  <c r="H47" i="9"/>
  <c r="I47" i="9"/>
  <c r="G48" i="9"/>
  <c r="H48" i="9"/>
  <c r="I48" i="9"/>
  <c r="G49" i="9"/>
  <c r="H49" i="9"/>
  <c r="I49" i="9"/>
  <c r="G50" i="9"/>
  <c r="H50" i="9"/>
  <c r="I50" i="9"/>
  <c r="G51" i="9"/>
  <c r="H51" i="9"/>
  <c r="I51" i="9"/>
  <c r="G52" i="9"/>
  <c r="H52" i="9"/>
  <c r="I52" i="9"/>
  <c r="G53" i="9"/>
  <c r="H53" i="9"/>
  <c r="I53" i="9"/>
  <c r="G54" i="9"/>
  <c r="H54" i="9"/>
  <c r="I54" i="9"/>
  <c r="G55" i="9"/>
  <c r="H55" i="9"/>
  <c r="I55" i="9"/>
  <c r="G56" i="9"/>
  <c r="H56" i="9"/>
  <c r="I56" i="9"/>
  <c r="G57" i="9"/>
  <c r="H57" i="9"/>
  <c r="I57" i="9"/>
  <c r="G58" i="9"/>
  <c r="H58" i="9"/>
  <c r="I58" i="9"/>
  <c r="G59" i="9"/>
  <c r="H59" i="9"/>
  <c r="I59" i="9"/>
  <c r="G60" i="9"/>
  <c r="H60" i="9"/>
  <c r="I60" i="9"/>
  <c r="G61" i="9"/>
  <c r="H61" i="9"/>
  <c r="I61" i="9"/>
  <c r="G62" i="9"/>
  <c r="H62" i="9"/>
  <c r="I62" i="9"/>
  <c r="G63" i="9"/>
  <c r="H63" i="9"/>
  <c r="I63" i="9"/>
  <c r="G64" i="9"/>
  <c r="H64" i="9"/>
  <c r="I64" i="9"/>
  <c r="G65" i="9"/>
  <c r="H65" i="9"/>
  <c r="I65" i="9"/>
  <c r="G66" i="9"/>
  <c r="H66" i="9"/>
  <c r="I66" i="9"/>
  <c r="G67" i="9"/>
  <c r="H67" i="9"/>
  <c r="I67" i="9"/>
  <c r="G68" i="9"/>
  <c r="H68" i="9"/>
  <c r="I68" i="9"/>
  <c r="G69" i="9"/>
  <c r="H69" i="9"/>
  <c r="I69" i="9"/>
  <c r="G70" i="9"/>
  <c r="H70" i="9"/>
  <c r="I70" i="9"/>
  <c r="G71" i="9"/>
  <c r="H71" i="9"/>
  <c r="I71" i="9"/>
  <c r="G72" i="9"/>
  <c r="H72" i="9"/>
  <c r="I72" i="9"/>
  <c r="G73" i="9"/>
  <c r="H73" i="9"/>
  <c r="I73" i="9"/>
  <c r="G74" i="9"/>
  <c r="H74" i="9"/>
  <c r="I74" i="9"/>
  <c r="G75" i="9"/>
  <c r="H75" i="9"/>
  <c r="I75" i="9"/>
  <c r="G76" i="9"/>
  <c r="H76" i="9"/>
  <c r="I76" i="9"/>
  <c r="G77" i="9"/>
  <c r="H77" i="9"/>
  <c r="I77" i="9"/>
  <c r="G78" i="9"/>
  <c r="H78" i="9"/>
  <c r="I78" i="9"/>
  <c r="G79" i="9"/>
  <c r="H79" i="9"/>
  <c r="I79" i="9"/>
  <c r="G80" i="9"/>
  <c r="H80" i="9"/>
  <c r="I80" i="9"/>
  <c r="G81" i="9"/>
  <c r="H81" i="9"/>
  <c r="I81" i="9"/>
  <c r="G82" i="9"/>
  <c r="H82" i="9"/>
  <c r="I82" i="9"/>
  <c r="G83" i="9"/>
  <c r="H83" i="9"/>
  <c r="I83" i="9"/>
  <c r="G84" i="9"/>
  <c r="H84" i="9"/>
  <c r="I84" i="9"/>
  <c r="G85" i="9"/>
  <c r="H85" i="9"/>
  <c r="I85" i="9"/>
  <c r="G86" i="9"/>
  <c r="H86" i="9"/>
  <c r="I86" i="9"/>
  <c r="G87" i="9"/>
  <c r="H87" i="9"/>
  <c r="I87" i="9"/>
  <c r="G88" i="9"/>
  <c r="H88" i="9"/>
  <c r="I88" i="9"/>
  <c r="G89" i="9"/>
  <c r="H89" i="9"/>
  <c r="I89" i="9"/>
  <c r="G90" i="9"/>
  <c r="H90" i="9"/>
  <c r="I90" i="9"/>
  <c r="G91" i="9"/>
  <c r="H91" i="9"/>
  <c r="I91" i="9"/>
  <c r="G92" i="9"/>
  <c r="H92" i="9"/>
  <c r="I92" i="9"/>
  <c r="G93" i="9"/>
  <c r="H93" i="9"/>
  <c r="I93" i="9"/>
  <c r="G94" i="9"/>
  <c r="H94" i="9"/>
  <c r="I94" i="9"/>
  <c r="G95" i="9"/>
  <c r="H95" i="9"/>
  <c r="I95" i="9"/>
  <c r="G96" i="9"/>
  <c r="H96" i="9"/>
  <c r="I96" i="9"/>
  <c r="G97" i="9"/>
  <c r="H97" i="9"/>
  <c r="I97" i="9"/>
  <c r="G98" i="9"/>
  <c r="H98" i="9"/>
  <c r="I98" i="9"/>
  <c r="G99" i="9"/>
  <c r="H99" i="9"/>
  <c r="I99" i="9"/>
  <c r="G100" i="9"/>
  <c r="H100" i="9"/>
  <c r="I100" i="9"/>
  <c r="G101" i="9"/>
  <c r="H101" i="9"/>
  <c r="I101" i="9"/>
  <c r="G102" i="9"/>
  <c r="H102" i="9"/>
  <c r="I102" i="9"/>
  <c r="G103" i="9"/>
  <c r="H103" i="9"/>
  <c r="I103" i="9"/>
  <c r="G4" i="9"/>
  <c r="H4" i="9"/>
  <c r="I4" i="9"/>
  <c r="J4" i="9" s="1"/>
  <c r="J3" i="9"/>
  <c r="G3" i="9"/>
  <c r="E3" i="9" s="1"/>
  <c r="H3" i="9"/>
  <c r="K3" i="9" s="1"/>
  <c r="M3" i="9" s="1"/>
  <c r="I3" i="9"/>
  <c r="G2" i="9"/>
  <c r="I2" i="9"/>
  <c r="H2" i="9"/>
  <c r="K2" i="9" s="1"/>
  <c r="B4" i="5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2" i="9"/>
  <c r="K103" i="9"/>
  <c r="J103" i="9"/>
  <c r="L103" i="9" s="1"/>
  <c r="K102" i="9"/>
  <c r="J102" i="9"/>
  <c r="K101" i="9"/>
  <c r="J101" i="9"/>
  <c r="K100" i="9"/>
  <c r="J100" i="9"/>
  <c r="L100" i="9" s="1"/>
  <c r="K99" i="9"/>
  <c r="J99" i="9"/>
  <c r="L99" i="9" s="1"/>
  <c r="K98" i="9"/>
  <c r="J98" i="9"/>
  <c r="K97" i="9"/>
  <c r="J97" i="9"/>
  <c r="K96" i="9"/>
  <c r="J96" i="9"/>
  <c r="K95" i="9"/>
  <c r="J95" i="9"/>
  <c r="L95" i="9" s="1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L87" i="9" s="1"/>
  <c r="K86" i="9"/>
  <c r="J86" i="9"/>
  <c r="K85" i="9"/>
  <c r="J85" i="9"/>
  <c r="K84" i="9"/>
  <c r="J84" i="9"/>
  <c r="L84" i="9" s="1"/>
  <c r="K83" i="9"/>
  <c r="J83" i="9"/>
  <c r="K82" i="9"/>
  <c r="J82" i="9"/>
  <c r="K81" i="9"/>
  <c r="J81" i="9"/>
  <c r="K80" i="9"/>
  <c r="J80" i="9"/>
  <c r="L80" i="9" s="1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L68" i="9" s="1"/>
  <c r="K67" i="9"/>
  <c r="J67" i="9"/>
  <c r="K66" i="9"/>
  <c r="J66" i="9"/>
  <c r="K65" i="9"/>
  <c r="J65" i="9"/>
  <c r="K64" i="9"/>
  <c r="J64" i="9"/>
  <c r="L64" i="9" s="1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L57" i="9" s="1"/>
  <c r="K56" i="9"/>
  <c r="J56" i="9"/>
  <c r="K55" i="9"/>
  <c r="J55" i="9"/>
  <c r="K54" i="9"/>
  <c r="J54" i="9"/>
  <c r="K53" i="9"/>
  <c r="J53" i="9"/>
  <c r="K52" i="9"/>
  <c r="J52" i="9"/>
  <c r="K51" i="9"/>
  <c r="J51" i="9"/>
  <c r="M51" i="9" s="1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L33" i="9" s="1"/>
  <c r="K32" i="9"/>
  <c r="J32" i="9"/>
  <c r="K31" i="9"/>
  <c r="J31" i="9"/>
  <c r="M31" i="9" s="1"/>
  <c r="K30" i="9"/>
  <c r="J30" i="9"/>
  <c r="K29" i="9"/>
  <c r="J29" i="9"/>
  <c r="L29" i="9" s="1"/>
  <c r="K28" i="9"/>
  <c r="J28" i="9"/>
  <c r="K27" i="9"/>
  <c r="J27" i="9"/>
  <c r="K26" i="9"/>
  <c r="J26" i="9"/>
  <c r="K25" i="9"/>
  <c r="J25" i="9"/>
  <c r="K24" i="9"/>
  <c r="J24" i="9"/>
  <c r="L24" i="9" s="1"/>
  <c r="K23" i="9"/>
  <c r="J23" i="9"/>
  <c r="L23" i="9" s="1"/>
  <c r="K22" i="9"/>
  <c r="J22" i="9"/>
  <c r="K21" i="9"/>
  <c r="J21" i="9"/>
  <c r="K20" i="9"/>
  <c r="J20" i="9"/>
  <c r="K19" i="9"/>
  <c r="J19" i="9"/>
  <c r="L19" i="9" s="1"/>
  <c r="K18" i="9"/>
  <c r="J18" i="9"/>
  <c r="K17" i="9"/>
  <c r="J17" i="9"/>
  <c r="K16" i="9"/>
  <c r="J16" i="9"/>
  <c r="K15" i="9"/>
  <c r="J15" i="9"/>
  <c r="M15" i="9" s="1"/>
  <c r="K14" i="9"/>
  <c r="J14" i="9"/>
  <c r="K13" i="9"/>
  <c r="J13" i="9"/>
  <c r="K12" i="9"/>
  <c r="J12" i="9"/>
  <c r="K11" i="9"/>
  <c r="J11" i="9"/>
  <c r="M11" i="9" s="1"/>
  <c r="K10" i="9"/>
  <c r="J10" i="9"/>
  <c r="K9" i="9"/>
  <c r="J9" i="9"/>
  <c r="C9" i="9"/>
  <c r="K8" i="9"/>
  <c r="J8" i="9"/>
  <c r="C8" i="9"/>
  <c r="K7" i="9"/>
  <c r="J7" i="9"/>
  <c r="C7" i="9"/>
  <c r="K6" i="9"/>
  <c r="J6" i="9"/>
  <c r="C6" i="9"/>
  <c r="K5" i="9"/>
  <c r="J5" i="9"/>
  <c r="M5" i="9" s="1"/>
  <c r="C5" i="9"/>
  <c r="K4" i="9"/>
  <c r="J2" i="9"/>
  <c r="B2" i="9"/>
  <c r="J2" i="5"/>
  <c r="M42" i="9" l="1"/>
  <c r="M46" i="9"/>
  <c r="L50" i="9"/>
  <c r="M70" i="9"/>
  <c r="L90" i="9"/>
  <c r="M13" i="9"/>
  <c r="M21" i="9"/>
  <c r="M44" i="9"/>
  <c r="M52" i="9"/>
  <c r="M88" i="9"/>
  <c r="L3" i="9"/>
  <c r="N3" i="9" s="1"/>
  <c r="AC3" i="9" s="1"/>
  <c r="AH3" i="9" s="1"/>
  <c r="M77" i="9"/>
  <c r="L26" i="9"/>
  <c r="M58" i="9"/>
  <c r="L62" i="9"/>
  <c r="L66" i="9"/>
  <c r="L94" i="9"/>
  <c r="M98" i="9"/>
  <c r="L12" i="9"/>
  <c r="L27" i="9"/>
  <c r="M55" i="9"/>
  <c r="N55" i="9" s="1"/>
  <c r="AC55" i="9" s="1"/>
  <c r="M59" i="9"/>
  <c r="M63" i="9"/>
  <c r="M71" i="9"/>
  <c r="L15" i="9"/>
  <c r="N15" i="9" s="1"/>
  <c r="AC15" i="9" s="1"/>
  <c r="M33" i="9"/>
  <c r="O33" i="9" s="1"/>
  <c r="P33" i="9" s="1"/>
  <c r="R33" i="9" s="1"/>
  <c r="M19" i="9"/>
  <c r="O19" i="9" s="1"/>
  <c r="P19" i="9" s="1"/>
  <c r="R19" i="9" s="1"/>
  <c r="M45" i="9"/>
  <c r="L16" i="9"/>
  <c r="L20" i="9"/>
  <c r="M23" i="9"/>
  <c r="N23" i="9" s="1"/>
  <c r="AC23" i="9" s="1"/>
  <c r="M27" i="9"/>
  <c r="L38" i="9"/>
  <c r="L46" i="9"/>
  <c r="M61" i="9"/>
  <c r="N61" i="9" s="1"/>
  <c r="AC61" i="9" s="1"/>
  <c r="L81" i="9"/>
  <c r="M103" i="9"/>
  <c r="N103" i="9" s="1"/>
  <c r="AC103" i="9" s="1"/>
  <c r="AH103" i="9" s="1"/>
  <c r="M66" i="9"/>
  <c r="N66" i="9" s="1"/>
  <c r="AC66" i="9" s="1"/>
  <c r="M85" i="9"/>
  <c r="L92" i="9"/>
  <c r="M100" i="9"/>
  <c r="L10" i="9"/>
  <c r="M43" i="9"/>
  <c r="L63" i="9"/>
  <c r="O63" i="9" s="1"/>
  <c r="P63" i="9" s="1"/>
  <c r="R63" i="9" s="1"/>
  <c r="M78" i="9"/>
  <c r="L18" i="9"/>
  <c r="L21" i="9"/>
  <c r="N21" i="9" s="1"/>
  <c r="AC21" i="9" s="1"/>
  <c r="L40" i="9"/>
  <c r="L48" i="9"/>
  <c r="L71" i="9"/>
  <c r="O71" i="9" s="1"/>
  <c r="L75" i="9"/>
  <c r="M86" i="9"/>
  <c r="M90" i="9"/>
  <c r="O90" i="9" s="1"/>
  <c r="M93" i="9"/>
  <c r="M29" i="9"/>
  <c r="N29" i="9" s="1"/>
  <c r="AC29" i="9" s="1"/>
  <c r="L56" i="9"/>
  <c r="M60" i="9"/>
  <c r="L102" i="9"/>
  <c r="L4" i="9"/>
  <c r="L6" i="9"/>
  <c r="M30" i="9"/>
  <c r="M36" i="9"/>
  <c r="M40" i="9"/>
  <c r="O40" i="9" s="1"/>
  <c r="P40" i="9" s="1"/>
  <c r="R40" i="9" s="1"/>
  <c r="L44" i="9"/>
  <c r="L53" i="9"/>
  <c r="M56" i="9"/>
  <c r="N56" i="9" s="1"/>
  <c r="AC56" i="9" s="1"/>
  <c r="L59" i="9"/>
  <c r="O59" i="9" s="1"/>
  <c r="P59" i="9" s="1"/>
  <c r="R59" i="9" s="1"/>
  <c r="L61" i="9"/>
  <c r="M64" i="9"/>
  <c r="N64" i="9" s="1"/>
  <c r="AC64" i="9" s="1"/>
  <c r="M74" i="9"/>
  <c r="M81" i="9"/>
  <c r="L85" i="9"/>
  <c r="L98" i="9"/>
  <c r="O98" i="9" s="1"/>
  <c r="M4" i="9"/>
  <c r="M22" i="9"/>
  <c r="M28" i="9"/>
  <c r="M37" i="9"/>
  <c r="L41" i="9"/>
  <c r="M65" i="9"/>
  <c r="L79" i="9"/>
  <c r="M82" i="9"/>
  <c r="L88" i="9"/>
  <c r="O88" i="9" s="1"/>
  <c r="P88" i="9" s="1"/>
  <c r="R88" i="9" s="1"/>
  <c r="M95" i="9"/>
  <c r="O95" i="9" s="1"/>
  <c r="P95" i="9" s="1"/>
  <c r="R95" i="9" s="1"/>
  <c r="M99" i="9"/>
  <c r="N44" i="9"/>
  <c r="AC44" i="9" s="1"/>
  <c r="AH44" i="9" s="1"/>
  <c r="M62" i="9"/>
  <c r="N62" i="9" s="1"/>
  <c r="AC62" i="9" s="1"/>
  <c r="AH62" i="9" s="1"/>
  <c r="L31" i="9"/>
  <c r="O31" i="9" s="1"/>
  <c r="M48" i="9"/>
  <c r="N48" i="9" s="1"/>
  <c r="AC48" i="9" s="1"/>
  <c r="AH48" i="9" s="1"/>
  <c r="L51" i="9"/>
  <c r="N51" i="9" s="1"/>
  <c r="AC51" i="9" s="1"/>
  <c r="M2" i="9"/>
  <c r="M34" i="9"/>
  <c r="M38" i="9"/>
  <c r="N38" i="9" s="1"/>
  <c r="AC38" i="9" s="1"/>
  <c r="AH38" i="9" s="1"/>
  <c r="L49" i="9"/>
  <c r="L60" i="9"/>
  <c r="O60" i="9" s="1"/>
  <c r="M69" i="9"/>
  <c r="L86" i="9"/>
  <c r="M96" i="9"/>
  <c r="N46" i="9"/>
  <c r="AC46" i="9" s="1"/>
  <c r="AH46" i="9" s="1"/>
  <c r="L58" i="9"/>
  <c r="O58" i="9" s="1"/>
  <c r="P58" i="9" s="1"/>
  <c r="R58" i="9" s="1"/>
  <c r="M32" i="9"/>
  <c r="M35" i="9"/>
  <c r="M39" i="9"/>
  <c r="M50" i="9"/>
  <c r="L52" i="9"/>
  <c r="N52" i="9" s="1"/>
  <c r="AC52" i="9" s="1"/>
  <c r="AH52" i="9" s="1"/>
  <c r="L70" i="9"/>
  <c r="O70" i="9" s="1"/>
  <c r="M73" i="9"/>
  <c r="M87" i="9"/>
  <c r="N87" i="9" s="1"/>
  <c r="AC87" i="9" s="1"/>
  <c r="O46" i="9"/>
  <c r="P46" i="9" s="1"/>
  <c r="L35" i="9"/>
  <c r="N35" i="9" s="1"/>
  <c r="AC35" i="9" s="1"/>
  <c r="AH35" i="9" s="1"/>
  <c r="L47" i="9"/>
  <c r="L55" i="9"/>
  <c r="O55" i="9" s="1"/>
  <c r="P55" i="9" s="1"/>
  <c r="R55" i="9" s="1"/>
  <c r="L78" i="9"/>
  <c r="L93" i="9"/>
  <c r="O93" i="9" s="1"/>
  <c r="P93" i="9" s="1"/>
  <c r="R93" i="9" s="1"/>
  <c r="M102" i="9"/>
  <c r="N102" i="9" s="1"/>
  <c r="AC102" i="9" s="1"/>
  <c r="L37" i="9"/>
  <c r="N33" i="9"/>
  <c r="AC33" i="9" s="1"/>
  <c r="AH33" i="9" s="1"/>
  <c r="L42" i="9"/>
  <c r="N42" i="9" s="1"/>
  <c r="AC42" i="9" s="1"/>
  <c r="N60" i="9"/>
  <c r="AC60" i="9" s="1"/>
  <c r="AH60" i="9" s="1"/>
  <c r="L34" i="9"/>
  <c r="N34" i="9" s="1"/>
  <c r="AC34" i="9" s="1"/>
  <c r="AH34" i="9" s="1"/>
  <c r="L74" i="9"/>
  <c r="O74" i="9" s="1"/>
  <c r="L82" i="9"/>
  <c r="N82" i="9" s="1"/>
  <c r="AC82" i="9" s="1"/>
  <c r="N85" i="9"/>
  <c r="AC85" i="9" s="1"/>
  <c r="AH85" i="9" s="1"/>
  <c r="L91" i="9"/>
  <c r="L96" i="9"/>
  <c r="N99" i="9"/>
  <c r="AC99" i="9" s="1"/>
  <c r="AH99" i="9" s="1"/>
  <c r="L77" i="9"/>
  <c r="M94" i="9"/>
  <c r="N94" i="9" s="1"/>
  <c r="AC94" i="9" s="1"/>
  <c r="AH94" i="9" s="1"/>
  <c r="L97" i="9"/>
  <c r="L83" i="9"/>
  <c r="L89" i="9"/>
  <c r="N100" i="9"/>
  <c r="AC100" i="9" s="1"/>
  <c r="AH100" i="9" s="1"/>
  <c r="N19" i="9"/>
  <c r="AC19" i="9" s="1"/>
  <c r="AH19" i="9" s="1"/>
  <c r="M14" i="9"/>
  <c r="M6" i="9"/>
  <c r="N6" i="9" s="1"/>
  <c r="AC6" i="9" s="1"/>
  <c r="AH6" i="9" s="1"/>
  <c r="L11" i="9"/>
  <c r="O11" i="9" s="1"/>
  <c r="P11" i="9" s="1"/>
  <c r="R11" i="9" s="1"/>
  <c r="M7" i="9"/>
  <c r="L13" i="9"/>
  <c r="N13" i="9" s="1"/>
  <c r="AC13" i="9" s="1"/>
  <c r="AH13" i="9" s="1"/>
  <c r="AH29" i="9"/>
  <c r="L5" i="9"/>
  <c r="O5" i="9" s="1"/>
  <c r="O23" i="9"/>
  <c r="O3" i="9"/>
  <c r="AH23" i="9"/>
  <c r="R46" i="9"/>
  <c r="M25" i="9"/>
  <c r="L25" i="9"/>
  <c r="M8" i="9"/>
  <c r="L8" i="9"/>
  <c r="M9" i="9"/>
  <c r="L9" i="9"/>
  <c r="M17" i="9"/>
  <c r="L17" i="9"/>
  <c r="M54" i="9"/>
  <c r="L54" i="9"/>
  <c r="O15" i="9"/>
  <c r="M16" i="9"/>
  <c r="M24" i="9"/>
  <c r="N24" i="9" s="1"/>
  <c r="AC24" i="9" s="1"/>
  <c r="P60" i="9"/>
  <c r="R60" i="9" s="1"/>
  <c r="M67" i="9"/>
  <c r="L67" i="9"/>
  <c r="M10" i="9"/>
  <c r="N10" i="9" s="1"/>
  <c r="AC10" i="9" s="1"/>
  <c r="M18" i="9"/>
  <c r="N18" i="9" s="1"/>
  <c r="AC18" i="9" s="1"/>
  <c r="M26" i="9"/>
  <c r="L30" i="9"/>
  <c r="O38" i="9"/>
  <c r="L2" i="9"/>
  <c r="L7" i="9"/>
  <c r="L39" i="9"/>
  <c r="M12" i="9"/>
  <c r="L14" i="9"/>
  <c r="M20" i="9"/>
  <c r="L22" i="9"/>
  <c r="O35" i="9"/>
  <c r="O44" i="9"/>
  <c r="O21" i="9"/>
  <c r="L28" i="9"/>
  <c r="O28" i="9" s="1"/>
  <c r="O29" i="9"/>
  <c r="L32" i="9"/>
  <c r="O32" i="9" s="1"/>
  <c r="L36" i="9"/>
  <c r="O36" i="9" s="1"/>
  <c r="N40" i="9"/>
  <c r="AC40" i="9" s="1"/>
  <c r="L43" i="9"/>
  <c r="O48" i="9"/>
  <c r="O50" i="9"/>
  <c r="N50" i="9"/>
  <c r="AC50" i="9" s="1"/>
  <c r="L45" i="9"/>
  <c r="O52" i="9"/>
  <c r="P74" i="9"/>
  <c r="R74" i="9" s="1"/>
  <c r="M41" i="9"/>
  <c r="M47" i="9"/>
  <c r="M49" i="9"/>
  <c r="P71" i="9"/>
  <c r="R71" i="9" s="1"/>
  <c r="M57" i="9"/>
  <c r="AH66" i="9"/>
  <c r="M53" i="9"/>
  <c r="N53" i="9" s="1"/>
  <c r="AC53" i="9" s="1"/>
  <c r="M68" i="9"/>
  <c r="N68" i="9" s="1"/>
  <c r="AC68" i="9" s="1"/>
  <c r="M76" i="9"/>
  <c r="L76" i="9"/>
  <c r="O86" i="9"/>
  <c r="AH102" i="9"/>
  <c r="L72" i="9"/>
  <c r="M72" i="9"/>
  <c r="L65" i="9"/>
  <c r="O65" i="9" s="1"/>
  <c r="O66" i="9"/>
  <c r="L69" i="9"/>
  <c r="O69" i="9" s="1"/>
  <c r="O77" i="9"/>
  <c r="O85" i="9"/>
  <c r="N71" i="9"/>
  <c r="AC71" i="9" s="1"/>
  <c r="N88" i="9"/>
  <c r="AC88" i="9" s="1"/>
  <c r="M91" i="9"/>
  <c r="N91" i="9" s="1"/>
  <c r="AC91" i="9" s="1"/>
  <c r="O99" i="9"/>
  <c r="L73" i="9"/>
  <c r="M75" i="9"/>
  <c r="O100" i="9"/>
  <c r="M101" i="9"/>
  <c r="L101" i="9"/>
  <c r="O102" i="9"/>
  <c r="M89" i="9"/>
  <c r="N89" i="9" s="1"/>
  <c r="AC89" i="9" s="1"/>
  <c r="M97" i="9"/>
  <c r="N97" i="9" s="1"/>
  <c r="AC97" i="9" s="1"/>
  <c r="O103" i="9"/>
  <c r="M80" i="9"/>
  <c r="N80" i="9" s="1"/>
  <c r="AC80" i="9" s="1"/>
  <c r="M84" i="9"/>
  <c r="N84" i="9" s="1"/>
  <c r="AC84" i="9" s="1"/>
  <c r="M92" i="9"/>
  <c r="N92" i="9" s="1"/>
  <c r="AC92" i="9" s="1"/>
  <c r="M79" i="9"/>
  <c r="M83" i="9"/>
  <c r="F7" i="8"/>
  <c r="F15" i="8"/>
  <c r="F23" i="8"/>
  <c r="E26" i="8"/>
  <c r="G28" i="8"/>
  <c r="E34" i="8"/>
  <c r="F39" i="8"/>
  <c r="G44" i="8"/>
  <c r="E50" i="8"/>
  <c r="G52" i="8"/>
  <c r="E58" i="8"/>
  <c r="G60" i="8"/>
  <c r="F63" i="8"/>
  <c r="E66" i="8"/>
  <c r="G68" i="8"/>
  <c r="E74" i="8"/>
  <c r="F79" i="8"/>
  <c r="G84" i="8"/>
  <c r="F87" i="8"/>
  <c r="E90" i="8"/>
  <c r="G92" i="8"/>
  <c r="F95" i="8"/>
  <c r="G100" i="8"/>
  <c r="F103" i="8"/>
  <c r="AG5" i="5"/>
  <c r="AH5" i="5"/>
  <c r="AI5" i="5"/>
  <c r="AG6" i="5"/>
  <c r="AJ6" i="5" s="1"/>
  <c r="AH6" i="5"/>
  <c r="AI6" i="5"/>
  <c r="AG7" i="5"/>
  <c r="AH7" i="5"/>
  <c r="AI7" i="5"/>
  <c r="AG8" i="5"/>
  <c r="AH8" i="5"/>
  <c r="AI8" i="5"/>
  <c r="AG9" i="5"/>
  <c r="AH9" i="5"/>
  <c r="AI9" i="5"/>
  <c r="AG10" i="5"/>
  <c r="AH10" i="5"/>
  <c r="AI10" i="5"/>
  <c r="AG11" i="5"/>
  <c r="AH11" i="5"/>
  <c r="AJ11" i="5" s="1"/>
  <c r="AK11" i="5" s="1"/>
  <c r="AI11" i="5"/>
  <c r="AG12" i="5"/>
  <c r="AH12" i="5"/>
  <c r="AI12" i="5"/>
  <c r="AG13" i="5"/>
  <c r="AH13" i="5"/>
  <c r="AI13" i="5"/>
  <c r="AG14" i="5"/>
  <c r="AJ14" i="5" s="1"/>
  <c r="AH14" i="5"/>
  <c r="AI14" i="5"/>
  <c r="AG15" i="5"/>
  <c r="AH15" i="5"/>
  <c r="AI15" i="5"/>
  <c r="AG16" i="5"/>
  <c r="AH16" i="5"/>
  <c r="AI16" i="5"/>
  <c r="AG17" i="5"/>
  <c r="AH17" i="5"/>
  <c r="AI17" i="5"/>
  <c r="AG18" i="5"/>
  <c r="AH18" i="5"/>
  <c r="AI18" i="5"/>
  <c r="AG19" i="5"/>
  <c r="AH19" i="5"/>
  <c r="AJ19" i="5" s="1"/>
  <c r="AK19" i="5" s="1"/>
  <c r="AI19" i="5"/>
  <c r="AG20" i="5"/>
  <c r="AH20" i="5"/>
  <c r="AI20" i="5"/>
  <c r="AG21" i="5"/>
  <c r="AH21" i="5"/>
  <c r="AI21" i="5"/>
  <c r="AG22" i="5"/>
  <c r="AJ22" i="5" s="1"/>
  <c r="AH22" i="5"/>
  <c r="AI22" i="5"/>
  <c r="AG23" i="5"/>
  <c r="AH23" i="5"/>
  <c r="AI23" i="5"/>
  <c r="AG24" i="5"/>
  <c r="AH24" i="5"/>
  <c r="AI24" i="5"/>
  <c r="AG25" i="5"/>
  <c r="AH25" i="5"/>
  <c r="AI25" i="5"/>
  <c r="AG26" i="5"/>
  <c r="AH26" i="5"/>
  <c r="AI26" i="5"/>
  <c r="AG27" i="5"/>
  <c r="AH27" i="5"/>
  <c r="AJ27" i="5" s="1"/>
  <c r="AK27" i="5" s="1"/>
  <c r="AI27" i="5"/>
  <c r="AG28" i="5"/>
  <c r="AH28" i="5"/>
  <c r="AI28" i="5"/>
  <c r="AG29" i="5"/>
  <c r="AH29" i="5"/>
  <c r="AI29" i="5"/>
  <c r="AG30" i="5"/>
  <c r="AJ30" i="5" s="1"/>
  <c r="AH30" i="5"/>
  <c r="AI30" i="5"/>
  <c r="AG31" i="5"/>
  <c r="AH31" i="5"/>
  <c r="AI31" i="5"/>
  <c r="AG32" i="5"/>
  <c r="AH32" i="5"/>
  <c r="AI32" i="5"/>
  <c r="AG33" i="5"/>
  <c r="AH33" i="5"/>
  <c r="AI33" i="5"/>
  <c r="AG34" i="5"/>
  <c r="AH34" i="5"/>
  <c r="AI34" i="5"/>
  <c r="AG35" i="5"/>
  <c r="AH35" i="5"/>
  <c r="AI35" i="5"/>
  <c r="AG36" i="5"/>
  <c r="AH36" i="5"/>
  <c r="AI36" i="5"/>
  <c r="AG37" i="5"/>
  <c r="AH37" i="5"/>
  <c r="AI37" i="5"/>
  <c r="AG38" i="5"/>
  <c r="AJ38" i="5" s="1"/>
  <c r="AH38" i="5"/>
  <c r="AI38" i="5"/>
  <c r="AG39" i="5"/>
  <c r="AH39" i="5"/>
  <c r="AI39" i="5"/>
  <c r="AG40" i="5"/>
  <c r="AH40" i="5"/>
  <c r="AI40" i="5"/>
  <c r="AG41" i="5"/>
  <c r="AH41" i="5"/>
  <c r="AI41" i="5"/>
  <c r="AG42" i="5"/>
  <c r="AH42" i="5"/>
  <c r="AI42" i="5"/>
  <c r="AG43" i="5"/>
  <c r="AH43" i="5"/>
  <c r="AJ43" i="5" s="1"/>
  <c r="AK43" i="5" s="1"/>
  <c r="AI43" i="5"/>
  <c r="AG44" i="5"/>
  <c r="AH44" i="5"/>
  <c r="AI44" i="5"/>
  <c r="AG45" i="5"/>
  <c r="AH45" i="5"/>
  <c r="AI45" i="5"/>
  <c r="AG46" i="5"/>
  <c r="AJ46" i="5" s="1"/>
  <c r="AH46" i="5"/>
  <c r="AI46" i="5"/>
  <c r="AG47" i="5"/>
  <c r="AH47" i="5"/>
  <c r="AI47" i="5"/>
  <c r="AG48" i="5"/>
  <c r="AH48" i="5"/>
  <c r="AI48" i="5"/>
  <c r="AG49" i="5"/>
  <c r="AH49" i="5"/>
  <c r="AI49" i="5"/>
  <c r="AG50" i="5"/>
  <c r="AH50" i="5"/>
  <c r="AI50" i="5"/>
  <c r="AG51" i="5"/>
  <c r="AH51" i="5"/>
  <c r="AI51" i="5"/>
  <c r="AG52" i="5"/>
  <c r="AH52" i="5"/>
  <c r="AI52" i="5"/>
  <c r="AG53" i="5"/>
  <c r="AH53" i="5"/>
  <c r="AI53" i="5"/>
  <c r="AG54" i="5"/>
  <c r="AH54" i="5"/>
  <c r="AI54" i="5"/>
  <c r="AG55" i="5"/>
  <c r="AH55" i="5"/>
  <c r="AI55" i="5"/>
  <c r="AG56" i="5"/>
  <c r="AH56" i="5"/>
  <c r="AI56" i="5"/>
  <c r="AG57" i="5"/>
  <c r="AH57" i="5"/>
  <c r="AI57" i="5"/>
  <c r="AG58" i="5"/>
  <c r="AH58" i="5"/>
  <c r="AI58" i="5"/>
  <c r="AG59" i="5"/>
  <c r="AH59" i="5"/>
  <c r="AJ59" i="5" s="1"/>
  <c r="AK59" i="5" s="1"/>
  <c r="AI59" i="5"/>
  <c r="AG60" i="5"/>
  <c r="AH60" i="5"/>
  <c r="AI60" i="5"/>
  <c r="AG61" i="5"/>
  <c r="AH61" i="5"/>
  <c r="AI61" i="5"/>
  <c r="AG62" i="5"/>
  <c r="AJ62" i="5" s="1"/>
  <c r="AH62" i="5"/>
  <c r="AI62" i="5"/>
  <c r="AG63" i="5"/>
  <c r="AH63" i="5"/>
  <c r="AI63" i="5"/>
  <c r="AG64" i="5"/>
  <c r="AH64" i="5"/>
  <c r="AI64" i="5"/>
  <c r="AG65" i="5"/>
  <c r="AH65" i="5"/>
  <c r="AI65" i="5"/>
  <c r="AG66" i="5"/>
  <c r="AH66" i="5"/>
  <c r="AI66" i="5"/>
  <c r="AG67" i="5"/>
  <c r="AH67" i="5"/>
  <c r="AJ67" i="5" s="1"/>
  <c r="AI67" i="5"/>
  <c r="AG68" i="5"/>
  <c r="AH68" i="5"/>
  <c r="AI68" i="5"/>
  <c r="AG69" i="5"/>
  <c r="AH69" i="5"/>
  <c r="AI69" i="5"/>
  <c r="AG70" i="5"/>
  <c r="AH70" i="5"/>
  <c r="AI70" i="5"/>
  <c r="AG71" i="5"/>
  <c r="AH71" i="5"/>
  <c r="AI71" i="5"/>
  <c r="AG72" i="5"/>
  <c r="AH72" i="5"/>
  <c r="AI72" i="5"/>
  <c r="AG73" i="5"/>
  <c r="AH73" i="5"/>
  <c r="AI73" i="5"/>
  <c r="AG74" i="5"/>
  <c r="AH74" i="5"/>
  <c r="AI74" i="5"/>
  <c r="AG75" i="5"/>
  <c r="AH75" i="5"/>
  <c r="AJ75" i="5" s="1"/>
  <c r="AK75" i="5" s="1"/>
  <c r="AI75" i="5"/>
  <c r="AG76" i="5"/>
  <c r="AH76" i="5"/>
  <c r="AI76" i="5"/>
  <c r="AG77" i="5"/>
  <c r="AH77" i="5"/>
  <c r="AI77" i="5"/>
  <c r="AG78" i="5"/>
  <c r="AJ78" i="5" s="1"/>
  <c r="AH78" i="5"/>
  <c r="AI78" i="5"/>
  <c r="AG79" i="5"/>
  <c r="AH79" i="5"/>
  <c r="AI79" i="5"/>
  <c r="AG80" i="5"/>
  <c r="AH80" i="5"/>
  <c r="AI80" i="5"/>
  <c r="AG81" i="5"/>
  <c r="AH81" i="5"/>
  <c r="AI81" i="5"/>
  <c r="AG82" i="5"/>
  <c r="AH82" i="5"/>
  <c r="AI82" i="5"/>
  <c r="AG83" i="5"/>
  <c r="AH83" i="5"/>
  <c r="AJ83" i="5" s="1"/>
  <c r="AI83" i="5"/>
  <c r="AG84" i="5"/>
  <c r="AH84" i="5"/>
  <c r="AI84" i="5"/>
  <c r="AG85" i="5"/>
  <c r="AH85" i="5"/>
  <c r="AI85" i="5"/>
  <c r="AG86" i="5"/>
  <c r="AH86" i="5"/>
  <c r="AI86" i="5"/>
  <c r="AG87" i="5"/>
  <c r="AH87" i="5"/>
  <c r="AI87" i="5"/>
  <c r="AG88" i="5"/>
  <c r="AH88" i="5"/>
  <c r="AI88" i="5"/>
  <c r="AG89" i="5"/>
  <c r="AH89" i="5"/>
  <c r="AI89" i="5"/>
  <c r="AG90" i="5"/>
  <c r="AH90" i="5"/>
  <c r="AI90" i="5"/>
  <c r="AG91" i="5"/>
  <c r="AH91" i="5"/>
  <c r="AJ91" i="5" s="1"/>
  <c r="AK91" i="5" s="1"/>
  <c r="AI91" i="5"/>
  <c r="AG92" i="5"/>
  <c r="AH92" i="5"/>
  <c r="AI92" i="5"/>
  <c r="AG93" i="5"/>
  <c r="AH93" i="5"/>
  <c r="AI93" i="5"/>
  <c r="AG94" i="5"/>
  <c r="AJ94" i="5" s="1"/>
  <c r="AK94" i="5" s="1"/>
  <c r="AH94" i="5"/>
  <c r="AI94" i="5"/>
  <c r="AG95" i="5"/>
  <c r="AH95" i="5"/>
  <c r="AI95" i="5"/>
  <c r="AG96" i="5"/>
  <c r="AH96" i="5"/>
  <c r="AI96" i="5"/>
  <c r="AG97" i="5"/>
  <c r="AH97" i="5"/>
  <c r="AI97" i="5"/>
  <c r="AG98" i="5"/>
  <c r="AH98" i="5"/>
  <c r="AI98" i="5"/>
  <c r="AG99" i="5"/>
  <c r="AH99" i="5"/>
  <c r="AJ99" i="5" s="1"/>
  <c r="AK99" i="5" s="1"/>
  <c r="AI99" i="5"/>
  <c r="AG100" i="5"/>
  <c r="AH100" i="5"/>
  <c r="AI100" i="5"/>
  <c r="AG101" i="5"/>
  <c r="AH101" i="5"/>
  <c r="AI101" i="5"/>
  <c r="AG102" i="5"/>
  <c r="AJ102" i="5" s="1"/>
  <c r="AK102" i="5" s="1"/>
  <c r="AH102" i="5"/>
  <c r="AI102" i="5"/>
  <c r="AG103" i="5"/>
  <c r="AH103" i="5"/>
  <c r="AI103" i="5"/>
  <c r="AI4" i="5"/>
  <c r="AH4" i="5"/>
  <c r="AG4" i="5"/>
  <c r="AJ5" i="5"/>
  <c r="AN5" i="5"/>
  <c r="F5" i="8" s="1"/>
  <c r="AJ7" i="5"/>
  <c r="AN7" i="5"/>
  <c r="AJ8" i="5"/>
  <c r="AN8" i="5"/>
  <c r="F8" i="8" s="1"/>
  <c r="AJ9" i="5"/>
  <c r="AK9" i="5" s="1"/>
  <c r="AM9" i="5" s="1"/>
  <c r="AL9" i="5" s="1"/>
  <c r="AN9" i="5"/>
  <c r="F9" i="8" s="1"/>
  <c r="AN10" i="5"/>
  <c r="F10" i="8" s="1"/>
  <c r="AJ10" i="5"/>
  <c r="AK10" i="5" s="1"/>
  <c r="AJ12" i="5"/>
  <c r="AN12" i="5"/>
  <c r="F12" i="8" s="1"/>
  <c r="AJ13" i="5"/>
  <c r="AK13" i="5" s="1"/>
  <c r="AN13" i="5"/>
  <c r="F13" i="8" s="1"/>
  <c r="AJ15" i="5"/>
  <c r="AN15" i="5"/>
  <c r="AJ16" i="5"/>
  <c r="AN16" i="5"/>
  <c r="F16" i="8" s="1"/>
  <c r="AJ17" i="5"/>
  <c r="AK17" i="5" s="1"/>
  <c r="AM17" i="5" s="1"/>
  <c r="AL17" i="5" s="1"/>
  <c r="AN17" i="5"/>
  <c r="F17" i="8" s="1"/>
  <c r="AN18" i="5"/>
  <c r="F18" i="8" s="1"/>
  <c r="AJ18" i="5"/>
  <c r="AK18" i="5" s="1"/>
  <c r="AJ20" i="5"/>
  <c r="AN20" i="5"/>
  <c r="F20" i="8" s="1"/>
  <c r="AJ21" i="5"/>
  <c r="AK21" i="5" s="1"/>
  <c r="AN21" i="5"/>
  <c r="F21" i="8" s="1"/>
  <c r="AJ23" i="5"/>
  <c r="AN23" i="5"/>
  <c r="AJ24" i="5"/>
  <c r="AK24" i="5" s="1"/>
  <c r="AM24" i="5"/>
  <c r="AL24" i="5" s="1"/>
  <c r="AN24" i="5"/>
  <c r="F24" i="8" s="1"/>
  <c r="AO24" i="5"/>
  <c r="G24" i="8" s="1"/>
  <c r="AJ25" i="5"/>
  <c r="AK25" i="5" s="1"/>
  <c r="AM25" i="5"/>
  <c r="AL25" i="5" s="1"/>
  <c r="AN25" i="5"/>
  <c r="F25" i="8" s="1"/>
  <c r="AO25" i="5"/>
  <c r="G25" i="8" s="1"/>
  <c r="AJ26" i="5"/>
  <c r="AK26" i="5" s="1"/>
  <c r="AL26" i="5"/>
  <c r="AM26" i="5"/>
  <c r="AN26" i="5"/>
  <c r="F26" i="8" s="1"/>
  <c r="AO26" i="5"/>
  <c r="G26" i="8" s="1"/>
  <c r="AM27" i="5"/>
  <c r="AL27" i="5" s="1"/>
  <c r="AN27" i="5"/>
  <c r="F27" i="8" s="1"/>
  <c r="AO27" i="5"/>
  <c r="G27" i="8" s="1"/>
  <c r="AJ28" i="5"/>
  <c r="AK28" i="5" s="1"/>
  <c r="AL28" i="5"/>
  <c r="AM28" i="5"/>
  <c r="E28" i="8" s="1"/>
  <c r="AN28" i="5"/>
  <c r="F28" i="8" s="1"/>
  <c r="AO28" i="5"/>
  <c r="AJ29" i="5"/>
  <c r="AM29" i="5"/>
  <c r="E29" i="8" s="1"/>
  <c r="AN29" i="5"/>
  <c r="F29" i="8" s="1"/>
  <c r="AO29" i="5"/>
  <c r="G29" i="8" s="1"/>
  <c r="AM30" i="5"/>
  <c r="AL30" i="5" s="1"/>
  <c r="AN30" i="5"/>
  <c r="F30" i="8" s="1"/>
  <c r="AO30" i="5"/>
  <c r="G30" i="8" s="1"/>
  <c r="AJ31" i="5"/>
  <c r="AM31" i="5"/>
  <c r="AL31" i="5" s="1"/>
  <c r="AN31" i="5"/>
  <c r="F31" i="8" s="1"/>
  <c r="AO31" i="5"/>
  <c r="G31" i="8" s="1"/>
  <c r="AJ32" i="5"/>
  <c r="AM32" i="5"/>
  <c r="AL32" i="5" s="1"/>
  <c r="AN32" i="5"/>
  <c r="F32" i="8" s="1"/>
  <c r="AO32" i="5"/>
  <c r="G32" i="8" s="1"/>
  <c r="AJ33" i="5"/>
  <c r="AK33" i="5" s="1"/>
  <c r="AM33" i="5"/>
  <c r="AL33" i="5" s="1"/>
  <c r="AN33" i="5"/>
  <c r="F33" i="8" s="1"/>
  <c r="AO33" i="5"/>
  <c r="G33" i="8" s="1"/>
  <c r="AJ34" i="5"/>
  <c r="AK34" i="5" s="1"/>
  <c r="AL34" i="5"/>
  <c r="AM34" i="5"/>
  <c r="AN34" i="5"/>
  <c r="F34" i="8" s="1"/>
  <c r="AO34" i="5"/>
  <c r="G34" i="8" s="1"/>
  <c r="AJ35" i="5"/>
  <c r="AK35" i="5" s="1"/>
  <c r="AM35" i="5"/>
  <c r="AL35" i="5" s="1"/>
  <c r="AN35" i="5"/>
  <c r="F35" i="8" s="1"/>
  <c r="AO35" i="5"/>
  <c r="G35" i="8" s="1"/>
  <c r="AJ36" i="5"/>
  <c r="AK36" i="5" s="1"/>
  <c r="AM36" i="5"/>
  <c r="AL36" i="5" s="1"/>
  <c r="AN36" i="5"/>
  <c r="F36" i="8" s="1"/>
  <c r="AO36" i="5"/>
  <c r="G36" i="8" s="1"/>
  <c r="AJ37" i="5"/>
  <c r="AK37" i="5" s="1"/>
  <c r="AM37" i="5"/>
  <c r="AL37" i="5" s="1"/>
  <c r="AN37" i="5"/>
  <c r="F37" i="8" s="1"/>
  <c r="AO37" i="5"/>
  <c r="G37" i="8" s="1"/>
  <c r="AM38" i="5"/>
  <c r="AL38" i="5" s="1"/>
  <c r="AN38" i="5"/>
  <c r="F38" i="8" s="1"/>
  <c r="AO38" i="5"/>
  <c r="G38" i="8" s="1"/>
  <c r="AJ39" i="5"/>
  <c r="AM39" i="5"/>
  <c r="AL39" i="5" s="1"/>
  <c r="AN39" i="5"/>
  <c r="AO39" i="5"/>
  <c r="G39" i="8" s="1"/>
  <c r="AJ40" i="5"/>
  <c r="AL40" i="5"/>
  <c r="AM40" i="5"/>
  <c r="E40" i="8" s="1"/>
  <c r="AN40" i="5"/>
  <c r="F40" i="8" s="1"/>
  <c r="AO40" i="5"/>
  <c r="G40" i="8" s="1"/>
  <c r="AJ41" i="5"/>
  <c r="AK41" i="5" s="1"/>
  <c r="AM41" i="5"/>
  <c r="AL41" i="5" s="1"/>
  <c r="AN41" i="5"/>
  <c r="F41" i="8" s="1"/>
  <c r="AO41" i="5"/>
  <c r="G41" i="8" s="1"/>
  <c r="AK42" i="5"/>
  <c r="AJ42" i="5"/>
  <c r="AM42" i="5"/>
  <c r="AL42" i="5" s="1"/>
  <c r="AN42" i="5"/>
  <c r="F42" i="8" s="1"/>
  <c r="AO42" i="5"/>
  <c r="G42" i="8" s="1"/>
  <c r="AL43" i="5"/>
  <c r="AM43" i="5"/>
  <c r="E43" i="8" s="1"/>
  <c r="AN43" i="5"/>
  <c r="F43" i="8" s="1"/>
  <c r="AO43" i="5"/>
  <c r="G43" i="8" s="1"/>
  <c r="AJ44" i="5"/>
  <c r="AK44" i="5" s="1"/>
  <c r="AL44" i="5"/>
  <c r="AM44" i="5"/>
  <c r="E44" i="8" s="1"/>
  <c r="AN44" i="5"/>
  <c r="F44" i="8" s="1"/>
  <c r="AO44" i="5"/>
  <c r="AJ45" i="5"/>
  <c r="AK45" i="5" s="1"/>
  <c r="AM45" i="5"/>
  <c r="AL45" i="5" s="1"/>
  <c r="AN45" i="5"/>
  <c r="F45" i="8" s="1"/>
  <c r="AO45" i="5"/>
  <c r="G45" i="8" s="1"/>
  <c r="AM46" i="5"/>
  <c r="AL46" i="5" s="1"/>
  <c r="AN46" i="5"/>
  <c r="F46" i="8" s="1"/>
  <c r="AO46" i="5"/>
  <c r="G46" i="8" s="1"/>
  <c r="AJ47" i="5"/>
  <c r="AL47" i="5"/>
  <c r="AM47" i="5"/>
  <c r="E47" i="8" s="1"/>
  <c r="AN47" i="5"/>
  <c r="F47" i="8" s="1"/>
  <c r="AO47" i="5"/>
  <c r="G47" i="8" s="1"/>
  <c r="AJ48" i="5"/>
  <c r="AM48" i="5"/>
  <c r="E48" i="8" s="1"/>
  <c r="AN48" i="5"/>
  <c r="F48" i="8" s="1"/>
  <c r="AO48" i="5"/>
  <c r="G48" i="8" s="1"/>
  <c r="AJ49" i="5"/>
  <c r="AK49" i="5" s="1"/>
  <c r="AM49" i="5"/>
  <c r="AL49" i="5" s="1"/>
  <c r="AN49" i="5"/>
  <c r="F49" i="8" s="1"/>
  <c r="AO49" i="5"/>
  <c r="G49" i="8" s="1"/>
  <c r="AJ50" i="5"/>
  <c r="AK50" i="5" s="1"/>
  <c r="AM50" i="5"/>
  <c r="AL50" i="5" s="1"/>
  <c r="AN50" i="5"/>
  <c r="F50" i="8" s="1"/>
  <c r="AO50" i="5"/>
  <c r="G50" i="8" s="1"/>
  <c r="AJ51" i="5"/>
  <c r="AK51" i="5" s="1"/>
  <c r="AL51" i="5"/>
  <c r="AM51" i="5"/>
  <c r="E51" i="8" s="1"/>
  <c r="AN51" i="5"/>
  <c r="F51" i="8" s="1"/>
  <c r="AO51" i="5"/>
  <c r="G51" i="8" s="1"/>
  <c r="AJ52" i="5"/>
  <c r="AK52" i="5" s="1"/>
  <c r="AM52" i="5"/>
  <c r="E52" i="8" s="1"/>
  <c r="AN52" i="5"/>
  <c r="F52" i="8" s="1"/>
  <c r="AO52" i="5"/>
  <c r="AJ53" i="5"/>
  <c r="AK53" i="5"/>
  <c r="AM53" i="5"/>
  <c r="E53" i="8" s="1"/>
  <c r="AN53" i="5"/>
  <c r="F53" i="8" s="1"/>
  <c r="AO53" i="5"/>
  <c r="G53" i="8" s="1"/>
  <c r="AJ54" i="5"/>
  <c r="AM54" i="5"/>
  <c r="AL54" i="5" s="1"/>
  <c r="AN54" i="5"/>
  <c r="F54" i="8" s="1"/>
  <c r="AO54" i="5"/>
  <c r="G54" i="8" s="1"/>
  <c r="AJ55" i="5"/>
  <c r="AL55" i="5"/>
  <c r="AM55" i="5"/>
  <c r="E55" i="8" s="1"/>
  <c r="AN55" i="5"/>
  <c r="F55" i="8" s="1"/>
  <c r="AO55" i="5"/>
  <c r="G55" i="8" s="1"/>
  <c r="AJ56" i="5"/>
  <c r="AM56" i="5"/>
  <c r="AL56" i="5" s="1"/>
  <c r="AN56" i="5"/>
  <c r="F56" i="8" s="1"/>
  <c r="AO56" i="5"/>
  <c r="G56" i="8" s="1"/>
  <c r="AJ57" i="5"/>
  <c r="AK57" i="5" s="1"/>
  <c r="AM57" i="5"/>
  <c r="AL57" i="5" s="1"/>
  <c r="AN57" i="5"/>
  <c r="F57" i="8" s="1"/>
  <c r="AO57" i="5"/>
  <c r="G57" i="8" s="1"/>
  <c r="AJ58" i="5"/>
  <c r="AK58" i="5" s="1"/>
  <c r="AM58" i="5"/>
  <c r="AL58" i="5" s="1"/>
  <c r="AN58" i="5"/>
  <c r="F58" i="8" s="1"/>
  <c r="AO58" i="5"/>
  <c r="G58" i="8" s="1"/>
  <c r="AM59" i="5"/>
  <c r="AL59" i="5" s="1"/>
  <c r="AN59" i="5"/>
  <c r="F59" i="8" s="1"/>
  <c r="AO59" i="5"/>
  <c r="G59" i="8" s="1"/>
  <c r="AJ60" i="5"/>
  <c r="AK60" i="5" s="1"/>
  <c r="AM60" i="5"/>
  <c r="AL60" i="5" s="1"/>
  <c r="AN60" i="5"/>
  <c r="F60" i="8" s="1"/>
  <c r="AO60" i="5"/>
  <c r="AJ61" i="5"/>
  <c r="AK61" i="5"/>
  <c r="AL61" i="5"/>
  <c r="AM61" i="5"/>
  <c r="E61" i="8" s="1"/>
  <c r="AN61" i="5"/>
  <c r="F61" i="8" s="1"/>
  <c r="AO61" i="5"/>
  <c r="G61" i="8" s="1"/>
  <c r="AM62" i="5"/>
  <c r="AL62" i="5" s="1"/>
  <c r="AN62" i="5"/>
  <c r="F62" i="8" s="1"/>
  <c r="AO62" i="5"/>
  <c r="G62" i="8" s="1"/>
  <c r="AJ63" i="5"/>
  <c r="AL63" i="5"/>
  <c r="AM63" i="5"/>
  <c r="E63" i="8" s="1"/>
  <c r="AN63" i="5"/>
  <c r="AO63" i="5"/>
  <c r="G63" i="8" s="1"/>
  <c r="AJ64" i="5"/>
  <c r="AM64" i="5"/>
  <c r="AL64" i="5" s="1"/>
  <c r="AN64" i="5"/>
  <c r="F64" i="8" s="1"/>
  <c r="AO64" i="5"/>
  <c r="G64" i="8" s="1"/>
  <c r="AJ65" i="5"/>
  <c r="AK65" i="5" s="1"/>
  <c r="AM65" i="5"/>
  <c r="AL65" i="5" s="1"/>
  <c r="AN65" i="5"/>
  <c r="F65" i="8" s="1"/>
  <c r="AO65" i="5"/>
  <c r="G65" i="8" s="1"/>
  <c r="AJ66" i="5"/>
  <c r="AK66" i="5" s="1"/>
  <c r="AM66" i="5"/>
  <c r="AL66" i="5" s="1"/>
  <c r="AN66" i="5"/>
  <c r="F66" i="8" s="1"/>
  <c r="AO66" i="5"/>
  <c r="G66" i="8" s="1"/>
  <c r="AM67" i="5"/>
  <c r="E67" i="8" s="1"/>
  <c r="AN67" i="5"/>
  <c r="F67" i="8" s="1"/>
  <c r="AO67" i="5"/>
  <c r="G67" i="8" s="1"/>
  <c r="AJ68" i="5"/>
  <c r="AK68" i="5" s="1"/>
  <c r="AM68" i="5"/>
  <c r="E68" i="8" s="1"/>
  <c r="AN68" i="5"/>
  <c r="F68" i="8" s="1"/>
  <c r="AO68" i="5"/>
  <c r="AJ69" i="5"/>
  <c r="AM69" i="5"/>
  <c r="AL69" i="5" s="1"/>
  <c r="AN69" i="5"/>
  <c r="F69" i="8" s="1"/>
  <c r="AO69" i="5"/>
  <c r="G69" i="8" s="1"/>
  <c r="AJ70" i="5"/>
  <c r="AK70" i="5"/>
  <c r="AM70" i="5"/>
  <c r="AL70" i="5" s="1"/>
  <c r="AN70" i="5"/>
  <c r="F70" i="8" s="1"/>
  <c r="AO70" i="5"/>
  <c r="G70" i="8" s="1"/>
  <c r="AJ71" i="5"/>
  <c r="AL71" i="5"/>
  <c r="AM71" i="5"/>
  <c r="E71" i="8" s="1"/>
  <c r="AN71" i="5"/>
  <c r="F71" i="8" s="1"/>
  <c r="AO71" i="5"/>
  <c r="G71" i="8" s="1"/>
  <c r="AJ72" i="5"/>
  <c r="AM72" i="5"/>
  <c r="AL72" i="5" s="1"/>
  <c r="AN72" i="5"/>
  <c r="F72" i="8" s="1"/>
  <c r="AO72" i="5"/>
  <c r="G72" i="8" s="1"/>
  <c r="AJ73" i="5"/>
  <c r="AK73" i="5" s="1"/>
  <c r="AM73" i="5"/>
  <c r="AL73" i="5" s="1"/>
  <c r="AN73" i="5"/>
  <c r="F73" i="8" s="1"/>
  <c r="AO73" i="5"/>
  <c r="G73" i="8" s="1"/>
  <c r="AJ74" i="5"/>
  <c r="AK74" i="5" s="1"/>
  <c r="AM74" i="5"/>
  <c r="AL74" i="5" s="1"/>
  <c r="AN74" i="5"/>
  <c r="F74" i="8" s="1"/>
  <c r="AO74" i="5"/>
  <c r="G74" i="8" s="1"/>
  <c r="AM75" i="5"/>
  <c r="E75" i="8" s="1"/>
  <c r="AN75" i="5"/>
  <c r="F75" i="8" s="1"/>
  <c r="AO75" i="5"/>
  <c r="G75" i="8" s="1"/>
  <c r="AJ76" i="5"/>
  <c r="AK76" i="5" s="1"/>
  <c r="AM76" i="5"/>
  <c r="AL76" i="5" s="1"/>
  <c r="AN76" i="5"/>
  <c r="F76" i="8" s="1"/>
  <c r="AO76" i="5"/>
  <c r="G76" i="8" s="1"/>
  <c r="AJ77" i="5"/>
  <c r="AM77" i="5"/>
  <c r="AL77" i="5" s="1"/>
  <c r="AN77" i="5"/>
  <c r="F77" i="8" s="1"/>
  <c r="AO77" i="5"/>
  <c r="G77" i="8" s="1"/>
  <c r="AM78" i="5"/>
  <c r="AL78" i="5" s="1"/>
  <c r="AN78" i="5"/>
  <c r="F78" i="8" s="1"/>
  <c r="AO78" i="5"/>
  <c r="G78" i="8" s="1"/>
  <c r="AJ79" i="5"/>
  <c r="AK79" i="5" s="1"/>
  <c r="AM79" i="5"/>
  <c r="AL79" i="5" s="1"/>
  <c r="AN79" i="5"/>
  <c r="AO79" i="5"/>
  <c r="G79" i="8" s="1"/>
  <c r="AJ80" i="5"/>
  <c r="AM80" i="5"/>
  <c r="AL80" i="5" s="1"/>
  <c r="AN80" i="5"/>
  <c r="F80" i="8" s="1"/>
  <c r="AO80" i="5"/>
  <c r="G80" i="8" s="1"/>
  <c r="AJ81" i="5"/>
  <c r="AK81" i="5" s="1"/>
  <c r="AM81" i="5"/>
  <c r="AL81" i="5" s="1"/>
  <c r="AN81" i="5"/>
  <c r="F81" i="8" s="1"/>
  <c r="AO81" i="5"/>
  <c r="G81" i="8" s="1"/>
  <c r="AJ82" i="5"/>
  <c r="AK82" i="5" s="1"/>
  <c r="AM82" i="5"/>
  <c r="AL82" i="5" s="1"/>
  <c r="AN82" i="5"/>
  <c r="F82" i="8" s="1"/>
  <c r="AO82" i="5"/>
  <c r="G82" i="8" s="1"/>
  <c r="AM83" i="5"/>
  <c r="AL83" i="5" s="1"/>
  <c r="AN83" i="5"/>
  <c r="F83" i="8" s="1"/>
  <c r="AO83" i="5"/>
  <c r="G83" i="8" s="1"/>
  <c r="AJ84" i="5"/>
  <c r="AK84" i="5" s="1"/>
  <c r="AM84" i="5"/>
  <c r="AL84" i="5" s="1"/>
  <c r="AN84" i="5"/>
  <c r="F84" i="8" s="1"/>
  <c r="AO84" i="5"/>
  <c r="AJ85" i="5"/>
  <c r="AM85" i="5"/>
  <c r="AL85" i="5" s="1"/>
  <c r="AN85" i="5"/>
  <c r="F85" i="8" s="1"/>
  <c r="AO85" i="5"/>
  <c r="G85" i="8" s="1"/>
  <c r="AJ86" i="5"/>
  <c r="AM86" i="5"/>
  <c r="AL86" i="5" s="1"/>
  <c r="AN86" i="5"/>
  <c r="F86" i="8" s="1"/>
  <c r="AO86" i="5"/>
  <c r="G86" i="8" s="1"/>
  <c r="AJ87" i="5"/>
  <c r="AK87" i="5" s="1"/>
  <c r="AM87" i="5"/>
  <c r="AL87" i="5" s="1"/>
  <c r="AN87" i="5"/>
  <c r="AO87" i="5"/>
  <c r="G87" i="8" s="1"/>
  <c r="AJ88" i="5"/>
  <c r="AK88" i="5" s="1"/>
  <c r="AL88" i="5"/>
  <c r="AM88" i="5"/>
  <c r="E88" i="8" s="1"/>
  <c r="AN88" i="5"/>
  <c r="F88" i="8" s="1"/>
  <c r="AO88" i="5"/>
  <c r="G88" i="8" s="1"/>
  <c r="AJ89" i="5"/>
  <c r="AK89" i="5" s="1"/>
  <c r="AM89" i="5"/>
  <c r="AL89" i="5" s="1"/>
  <c r="AN89" i="5"/>
  <c r="F89" i="8" s="1"/>
  <c r="AO89" i="5"/>
  <c r="G89" i="8" s="1"/>
  <c r="AK90" i="5"/>
  <c r="AJ90" i="5"/>
  <c r="AM90" i="5"/>
  <c r="AL90" i="5" s="1"/>
  <c r="AN90" i="5"/>
  <c r="F90" i="8" s="1"/>
  <c r="AO90" i="5"/>
  <c r="G90" i="8" s="1"/>
  <c r="AM91" i="5"/>
  <c r="AL91" i="5" s="1"/>
  <c r="AN91" i="5"/>
  <c r="F91" i="8" s="1"/>
  <c r="AO91" i="5"/>
  <c r="G91" i="8" s="1"/>
  <c r="AJ92" i="5"/>
  <c r="AK92" i="5" s="1"/>
  <c r="AL92" i="5"/>
  <c r="AM92" i="5"/>
  <c r="E92" i="8" s="1"/>
  <c r="AN92" i="5"/>
  <c r="F92" i="8" s="1"/>
  <c r="AO92" i="5"/>
  <c r="AJ93" i="5"/>
  <c r="AK93" i="5" s="1"/>
  <c r="AM93" i="5"/>
  <c r="AL93" i="5" s="1"/>
  <c r="AN93" i="5"/>
  <c r="F93" i="8" s="1"/>
  <c r="AO93" i="5"/>
  <c r="G93" i="8" s="1"/>
  <c r="AM94" i="5"/>
  <c r="AL94" i="5" s="1"/>
  <c r="AN94" i="5"/>
  <c r="F94" i="8" s="1"/>
  <c r="AO94" i="5"/>
  <c r="G94" i="8" s="1"/>
  <c r="AJ95" i="5"/>
  <c r="AK95" i="5" s="1"/>
  <c r="AM95" i="5"/>
  <c r="AL95" i="5" s="1"/>
  <c r="AN95" i="5"/>
  <c r="AO95" i="5"/>
  <c r="G95" i="8" s="1"/>
  <c r="AJ96" i="5"/>
  <c r="AM96" i="5"/>
  <c r="AL96" i="5" s="1"/>
  <c r="AN96" i="5"/>
  <c r="F96" i="8" s="1"/>
  <c r="AO96" i="5"/>
  <c r="G96" i="8" s="1"/>
  <c r="AJ97" i="5"/>
  <c r="AK97" i="5" s="1"/>
  <c r="AM97" i="5"/>
  <c r="AL97" i="5" s="1"/>
  <c r="AN97" i="5"/>
  <c r="F97" i="8" s="1"/>
  <c r="AO97" i="5"/>
  <c r="G97" i="8" s="1"/>
  <c r="AJ98" i="5"/>
  <c r="AK98" i="5" s="1"/>
  <c r="AM98" i="5"/>
  <c r="AL98" i="5" s="1"/>
  <c r="AN98" i="5"/>
  <c r="F98" i="8" s="1"/>
  <c r="AO98" i="5"/>
  <c r="G98" i="8" s="1"/>
  <c r="AM99" i="5"/>
  <c r="E99" i="8" s="1"/>
  <c r="AN99" i="5"/>
  <c r="F99" i="8" s="1"/>
  <c r="AO99" i="5"/>
  <c r="G99" i="8" s="1"/>
  <c r="AJ100" i="5"/>
  <c r="AK100" i="5" s="1"/>
  <c r="AL100" i="5"/>
  <c r="AM100" i="5"/>
  <c r="E100" i="8" s="1"/>
  <c r="AN100" i="5"/>
  <c r="F100" i="8" s="1"/>
  <c r="AO100" i="5"/>
  <c r="AJ101" i="5"/>
  <c r="AK101" i="5" s="1"/>
  <c r="AM101" i="5"/>
  <c r="AL101" i="5" s="1"/>
  <c r="AN101" i="5"/>
  <c r="F101" i="8" s="1"/>
  <c r="AO101" i="5"/>
  <c r="G101" i="8" s="1"/>
  <c r="AM102" i="5"/>
  <c r="AL102" i="5" s="1"/>
  <c r="AN102" i="5"/>
  <c r="F102" i="8" s="1"/>
  <c r="AO102" i="5"/>
  <c r="G102" i="8" s="1"/>
  <c r="AJ103" i="5"/>
  <c r="AK103" i="5"/>
  <c r="AM103" i="5"/>
  <c r="AL103" i="5" s="1"/>
  <c r="AN103" i="5"/>
  <c r="AO103" i="5"/>
  <c r="G103" i="8" s="1"/>
  <c r="I32" i="6"/>
  <c r="I40" i="6"/>
  <c r="AB24" i="5"/>
  <c r="H24" i="6" s="1"/>
  <c r="AC24" i="5"/>
  <c r="I24" i="6" s="1"/>
  <c r="AD24" i="5"/>
  <c r="J24" i="6" s="1"/>
  <c r="AB25" i="5"/>
  <c r="H25" i="6" s="1"/>
  <c r="AC25" i="5"/>
  <c r="I25" i="6" s="1"/>
  <c r="AD25" i="5"/>
  <c r="J25" i="6" s="1"/>
  <c r="AB26" i="5"/>
  <c r="H26" i="6" s="1"/>
  <c r="AC26" i="5"/>
  <c r="I26" i="6" s="1"/>
  <c r="AD26" i="5"/>
  <c r="J26" i="6" s="1"/>
  <c r="AB27" i="5"/>
  <c r="H27" i="6" s="1"/>
  <c r="AC27" i="5"/>
  <c r="I27" i="6" s="1"/>
  <c r="AD27" i="5"/>
  <c r="J27" i="6" s="1"/>
  <c r="AB29" i="5"/>
  <c r="H29" i="6" s="1"/>
  <c r="AC29" i="5"/>
  <c r="I29" i="6" s="1"/>
  <c r="AD29" i="5"/>
  <c r="J29" i="6" s="1"/>
  <c r="AB30" i="5"/>
  <c r="H30" i="6" s="1"/>
  <c r="AC30" i="5"/>
  <c r="I30" i="6" s="1"/>
  <c r="AD30" i="5"/>
  <c r="J30" i="6" s="1"/>
  <c r="AB31" i="5"/>
  <c r="H31" i="6" s="1"/>
  <c r="AC31" i="5"/>
  <c r="I31" i="6" s="1"/>
  <c r="AD31" i="5"/>
  <c r="J31" i="6" s="1"/>
  <c r="AB32" i="5"/>
  <c r="H32" i="6" s="1"/>
  <c r="AC32" i="5"/>
  <c r="AD32" i="5"/>
  <c r="J32" i="6" s="1"/>
  <c r="AB33" i="5"/>
  <c r="H33" i="6" s="1"/>
  <c r="AC33" i="5"/>
  <c r="I33" i="6" s="1"/>
  <c r="AD33" i="5"/>
  <c r="J33" i="6" s="1"/>
  <c r="AB34" i="5"/>
  <c r="H34" i="6" s="1"/>
  <c r="AC34" i="5"/>
  <c r="I34" i="6" s="1"/>
  <c r="AD34" i="5"/>
  <c r="J34" i="6" s="1"/>
  <c r="AB35" i="5"/>
  <c r="H35" i="6" s="1"/>
  <c r="AC35" i="5"/>
  <c r="I35" i="6" s="1"/>
  <c r="AD35" i="5"/>
  <c r="J35" i="6" s="1"/>
  <c r="AB36" i="5"/>
  <c r="H36" i="6" s="1"/>
  <c r="AC36" i="5"/>
  <c r="I36" i="6" s="1"/>
  <c r="AD36" i="5"/>
  <c r="J36" i="6" s="1"/>
  <c r="AB37" i="5"/>
  <c r="H37" i="6" s="1"/>
  <c r="AC37" i="5"/>
  <c r="I37" i="6" s="1"/>
  <c r="AD37" i="5"/>
  <c r="J37" i="6" s="1"/>
  <c r="AB38" i="5"/>
  <c r="H38" i="6" s="1"/>
  <c r="AC38" i="5"/>
  <c r="I38" i="6" s="1"/>
  <c r="AD38" i="5"/>
  <c r="J38" i="6" s="1"/>
  <c r="AB39" i="5"/>
  <c r="H39" i="6" s="1"/>
  <c r="AC39" i="5"/>
  <c r="I39" i="6" s="1"/>
  <c r="AD39" i="5"/>
  <c r="J39" i="6" s="1"/>
  <c r="AB40" i="5"/>
  <c r="H40" i="6" s="1"/>
  <c r="AC40" i="5"/>
  <c r="AD40" i="5"/>
  <c r="J40" i="6" s="1"/>
  <c r="AB41" i="5"/>
  <c r="H41" i="6" s="1"/>
  <c r="AC41" i="5"/>
  <c r="I41" i="6" s="1"/>
  <c r="AD41" i="5"/>
  <c r="J41" i="6" s="1"/>
  <c r="AB42" i="5"/>
  <c r="H42" i="6" s="1"/>
  <c r="AC42" i="5"/>
  <c r="I42" i="6" s="1"/>
  <c r="AD42" i="5"/>
  <c r="J42" i="6" s="1"/>
  <c r="AB43" i="5"/>
  <c r="H43" i="6" s="1"/>
  <c r="AC43" i="5"/>
  <c r="I43" i="6" s="1"/>
  <c r="AD43" i="5"/>
  <c r="J43" i="6" s="1"/>
  <c r="AB44" i="5"/>
  <c r="H44" i="6" s="1"/>
  <c r="AC44" i="5"/>
  <c r="I44" i="6" s="1"/>
  <c r="AD44" i="5"/>
  <c r="J44" i="6" s="1"/>
  <c r="AB45" i="5"/>
  <c r="H45" i="6" s="1"/>
  <c r="AC45" i="5"/>
  <c r="I45" i="6" s="1"/>
  <c r="AD45" i="5"/>
  <c r="J45" i="6" s="1"/>
  <c r="AB46" i="5"/>
  <c r="H46" i="6" s="1"/>
  <c r="AC46" i="5"/>
  <c r="I46" i="6" s="1"/>
  <c r="AD46" i="5"/>
  <c r="J46" i="6" s="1"/>
  <c r="AB47" i="5"/>
  <c r="H47" i="6" s="1"/>
  <c r="AC47" i="5"/>
  <c r="I47" i="6" s="1"/>
  <c r="AD47" i="5"/>
  <c r="J47" i="6" s="1"/>
  <c r="AB48" i="5"/>
  <c r="H48" i="6" s="1"/>
  <c r="AC48" i="5"/>
  <c r="I48" i="6" s="1"/>
  <c r="AD48" i="5"/>
  <c r="J48" i="6" s="1"/>
  <c r="AB49" i="5"/>
  <c r="H49" i="6" s="1"/>
  <c r="AC49" i="5"/>
  <c r="I49" i="6" s="1"/>
  <c r="AD49" i="5"/>
  <c r="J49" i="6" s="1"/>
  <c r="AB50" i="5"/>
  <c r="H50" i="6" s="1"/>
  <c r="AC50" i="5"/>
  <c r="I50" i="6" s="1"/>
  <c r="AD50" i="5"/>
  <c r="J50" i="6" s="1"/>
  <c r="AB51" i="5"/>
  <c r="H51" i="6" s="1"/>
  <c r="AC51" i="5"/>
  <c r="I51" i="6" s="1"/>
  <c r="AD51" i="5"/>
  <c r="J51" i="6" s="1"/>
  <c r="AB52" i="5"/>
  <c r="H52" i="6" s="1"/>
  <c r="AC52" i="5"/>
  <c r="I52" i="6" s="1"/>
  <c r="AD52" i="5"/>
  <c r="J52" i="6" s="1"/>
  <c r="AB53" i="5"/>
  <c r="H53" i="6" s="1"/>
  <c r="AC53" i="5"/>
  <c r="I53" i="6" s="1"/>
  <c r="AD53" i="5"/>
  <c r="J53" i="6" s="1"/>
  <c r="AB54" i="5"/>
  <c r="H54" i="6" s="1"/>
  <c r="AC54" i="5"/>
  <c r="I54" i="6" s="1"/>
  <c r="AD54" i="5"/>
  <c r="J54" i="6" s="1"/>
  <c r="AB55" i="5"/>
  <c r="H55" i="6" s="1"/>
  <c r="AC55" i="5"/>
  <c r="I55" i="6" s="1"/>
  <c r="AD55" i="5"/>
  <c r="J55" i="6" s="1"/>
  <c r="AB56" i="5"/>
  <c r="H56" i="6" s="1"/>
  <c r="AC56" i="5"/>
  <c r="I56" i="6" s="1"/>
  <c r="AD56" i="5"/>
  <c r="J56" i="6" s="1"/>
  <c r="AB57" i="5"/>
  <c r="H57" i="6" s="1"/>
  <c r="AC57" i="5"/>
  <c r="I57" i="6" s="1"/>
  <c r="AD57" i="5"/>
  <c r="J57" i="6" s="1"/>
  <c r="AB58" i="5"/>
  <c r="H58" i="6" s="1"/>
  <c r="AC58" i="5"/>
  <c r="I58" i="6" s="1"/>
  <c r="AD58" i="5"/>
  <c r="J58" i="6" s="1"/>
  <c r="AB59" i="5"/>
  <c r="H59" i="6" s="1"/>
  <c r="AC59" i="5"/>
  <c r="I59" i="6" s="1"/>
  <c r="AD59" i="5"/>
  <c r="J59" i="6" s="1"/>
  <c r="AB60" i="5"/>
  <c r="H60" i="6" s="1"/>
  <c r="AC60" i="5"/>
  <c r="I60" i="6" s="1"/>
  <c r="AD60" i="5"/>
  <c r="J60" i="6" s="1"/>
  <c r="AB61" i="5"/>
  <c r="H61" i="6" s="1"/>
  <c r="AC61" i="5"/>
  <c r="I61" i="6" s="1"/>
  <c r="AD61" i="5"/>
  <c r="J61" i="6" s="1"/>
  <c r="AB62" i="5"/>
  <c r="H62" i="6" s="1"/>
  <c r="AC62" i="5"/>
  <c r="I62" i="6" s="1"/>
  <c r="AD62" i="5"/>
  <c r="J62" i="6" s="1"/>
  <c r="AB63" i="5"/>
  <c r="H63" i="6" s="1"/>
  <c r="AC63" i="5"/>
  <c r="I63" i="6" s="1"/>
  <c r="AD63" i="5"/>
  <c r="J63" i="6" s="1"/>
  <c r="AB64" i="5"/>
  <c r="H64" i="6" s="1"/>
  <c r="AC64" i="5"/>
  <c r="I64" i="6" s="1"/>
  <c r="AD64" i="5"/>
  <c r="J64" i="6" s="1"/>
  <c r="AB65" i="5"/>
  <c r="H65" i="6" s="1"/>
  <c r="AC65" i="5"/>
  <c r="I65" i="6" s="1"/>
  <c r="AD65" i="5"/>
  <c r="J65" i="6" s="1"/>
  <c r="AB66" i="5"/>
  <c r="H66" i="6" s="1"/>
  <c r="AC66" i="5"/>
  <c r="I66" i="6" s="1"/>
  <c r="AD66" i="5"/>
  <c r="J66" i="6" s="1"/>
  <c r="AB67" i="5"/>
  <c r="H67" i="6" s="1"/>
  <c r="AC67" i="5"/>
  <c r="I67" i="6" s="1"/>
  <c r="AD67" i="5"/>
  <c r="J67" i="6" s="1"/>
  <c r="AB68" i="5"/>
  <c r="H68" i="6" s="1"/>
  <c r="AC68" i="5"/>
  <c r="I68" i="6" s="1"/>
  <c r="AD68" i="5"/>
  <c r="J68" i="6" s="1"/>
  <c r="AB69" i="5"/>
  <c r="H69" i="6" s="1"/>
  <c r="AC69" i="5"/>
  <c r="I69" i="6" s="1"/>
  <c r="AD69" i="5"/>
  <c r="J69" i="6" s="1"/>
  <c r="AB70" i="5"/>
  <c r="H70" i="6" s="1"/>
  <c r="AC70" i="5"/>
  <c r="I70" i="6" s="1"/>
  <c r="AD70" i="5"/>
  <c r="J70" i="6" s="1"/>
  <c r="AB71" i="5"/>
  <c r="H71" i="6" s="1"/>
  <c r="AC71" i="5"/>
  <c r="I71" i="6" s="1"/>
  <c r="AD71" i="5"/>
  <c r="J71" i="6" s="1"/>
  <c r="AB72" i="5"/>
  <c r="H72" i="6" s="1"/>
  <c r="AC72" i="5"/>
  <c r="I72" i="6" s="1"/>
  <c r="AD72" i="5"/>
  <c r="J72" i="6" s="1"/>
  <c r="AB73" i="5"/>
  <c r="H73" i="6" s="1"/>
  <c r="AC73" i="5"/>
  <c r="I73" i="6" s="1"/>
  <c r="AD73" i="5"/>
  <c r="J73" i="6" s="1"/>
  <c r="AB74" i="5"/>
  <c r="H74" i="6" s="1"/>
  <c r="AC74" i="5"/>
  <c r="I74" i="6" s="1"/>
  <c r="AD74" i="5"/>
  <c r="J74" i="6" s="1"/>
  <c r="AB75" i="5"/>
  <c r="H75" i="6" s="1"/>
  <c r="AC75" i="5"/>
  <c r="I75" i="6" s="1"/>
  <c r="AD75" i="5"/>
  <c r="J75" i="6" s="1"/>
  <c r="AB76" i="5"/>
  <c r="H76" i="6" s="1"/>
  <c r="AC76" i="5"/>
  <c r="I76" i="6" s="1"/>
  <c r="AD76" i="5"/>
  <c r="J76" i="6" s="1"/>
  <c r="AB77" i="5"/>
  <c r="H77" i="6" s="1"/>
  <c r="AC77" i="5"/>
  <c r="I77" i="6" s="1"/>
  <c r="AD77" i="5"/>
  <c r="J77" i="6" s="1"/>
  <c r="AB78" i="5"/>
  <c r="H78" i="6" s="1"/>
  <c r="AC78" i="5"/>
  <c r="I78" i="6" s="1"/>
  <c r="AD78" i="5"/>
  <c r="J78" i="6" s="1"/>
  <c r="AB79" i="5"/>
  <c r="H79" i="6" s="1"/>
  <c r="AC79" i="5"/>
  <c r="I79" i="6" s="1"/>
  <c r="AD79" i="5"/>
  <c r="J79" i="6" s="1"/>
  <c r="AB80" i="5"/>
  <c r="H80" i="6" s="1"/>
  <c r="AC80" i="5"/>
  <c r="I80" i="6" s="1"/>
  <c r="AD80" i="5"/>
  <c r="J80" i="6" s="1"/>
  <c r="AB81" i="5"/>
  <c r="H81" i="6" s="1"/>
  <c r="AC81" i="5"/>
  <c r="I81" i="6" s="1"/>
  <c r="AD81" i="5"/>
  <c r="J81" i="6" s="1"/>
  <c r="AB82" i="5"/>
  <c r="H82" i="6" s="1"/>
  <c r="AC82" i="5"/>
  <c r="I82" i="6" s="1"/>
  <c r="AD82" i="5"/>
  <c r="J82" i="6" s="1"/>
  <c r="AB83" i="5"/>
  <c r="H83" i="6" s="1"/>
  <c r="AC83" i="5"/>
  <c r="I83" i="6" s="1"/>
  <c r="AD83" i="5"/>
  <c r="J83" i="6" s="1"/>
  <c r="AB84" i="5"/>
  <c r="H84" i="6" s="1"/>
  <c r="AC84" i="5"/>
  <c r="I84" i="6" s="1"/>
  <c r="AD84" i="5"/>
  <c r="J84" i="6" s="1"/>
  <c r="AB85" i="5"/>
  <c r="H85" i="6" s="1"/>
  <c r="AC85" i="5"/>
  <c r="I85" i="6" s="1"/>
  <c r="AD85" i="5"/>
  <c r="J85" i="6" s="1"/>
  <c r="AB86" i="5"/>
  <c r="H86" i="6" s="1"/>
  <c r="AC86" i="5"/>
  <c r="I86" i="6" s="1"/>
  <c r="AD86" i="5"/>
  <c r="J86" i="6" s="1"/>
  <c r="AB87" i="5"/>
  <c r="H87" i="6" s="1"/>
  <c r="AC87" i="5"/>
  <c r="I87" i="6" s="1"/>
  <c r="AD87" i="5"/>
  <c r="J87" i="6" s="1"/>
  <c r="AB88" i="5"/>
  <c r="H88" i="6" s="1"/>
  <c r="AC88" i="5"/>
  <c r="I88" i="6" s="1"/>
  <c r="AD88" i="5"/>
  <c r="J88" i="6" s="1"/>
  <c r="AB89" i="5"/>
  <c r="H89" i="6" s="1"/>
  <c r="AC89" i="5"/>
  <c r="I89" i="6" s="1"/>
  <c r="AD89" i="5"/>
  <c r="J89" i="6" s="1"/>
  <c r="AB90" i="5"/>
  <c r="H90" i="6" s="1"/>
  <c r="AC90" i="5"/>
  <c r="I90" i="6" s="1"/>
  <c r="AD90" i="5"/>
  <c r="J90" i="6" s="1"/>
  <c r="AB91" i="5"/>
  <c r="H91" i="6" s="1"/>
  <c r="AC91" i="5"/>
  <c r="I91" i="6" s="1"/>
  <c r="AD91" i="5"/>
  <c r="J91" i="6" s="1"/>
  <c r="AB92" i="5"/>
  <c r="H92" i="6" s="1"/>
  <c r="AC92" i="5"/>
  <c r="I92" i="6" s="1"/>
  <c r="AD92" i="5"/>
  <c r="J92" i="6" s="1"/>
  <c r="AB93" i="5"/>
  <c r="H93" i="6" s="1"/>
  <c r="AC93" i="5"/>
  <c r="I93" i="6" s="1"/>
  <c r="AD93" i="5"/>
  <c r="J93" i="6" s="1"/>
  <c r="AB94" i="5"/>
  <c r="H94" i="6" s="1"/>
  <c r="AC94" i="5"/>
  <c r="I94" i="6" s="1"/>
  <c r="AD94" i="5"/>
  <c r="J94" i="6" s="1"/>
  <c r="AB95" i="5"/>
  <c r="H95" i="6" s="1"/>
  <c r="AC95" i="5"/>
  <c r="I95" i="6" s="1"/>
  <c r="AD95" i="5"/>
  <c r="J95" i="6" s="1"/>
  <c r="AB96" i="5"/>
  <c r="H96" i="6" s="1"/>
  <c r="AC96" i="5"/>
  <c r="I96" i="6" s="1"/>
  <c r="AD96" i="5"/>
  <c r="J96" i="6" s="1"/>
  <c r="AB97" i="5"/>
  <c r="H97" i="6" s="1"/>
  <c r="AC97" i="5"/>
  <c r="I97" i="6" s="1"/>
  <c r="AD97" i="5"/>
  <c r="J97" i="6" s="1"/>
  <c r="AB98" i="5"/>
  <c r="H98" i="6" s="1"/>
  <c r="AC98" i="5"/>
  <c r="I98" i="6" s="1"/>
  <c r="AD98" i="5"/>
  <c r="J98" i="6" s="1"/>
  <c r="AB99" i="5"/>
  <c r="H99" i="6" s="1"/>
  <c r="AC99" i="5"/>
  <c r="I99" i="6" s="1"/>
  <c r="AD99" i="5"/>
  <c r="J99" i="6" s="1"/>
  <c r="AB100" i="5"/>
  <c r="H100" i="6" s="1"/>
  <c r="AC100" i="5"/>
  <c r="I100" i="6" s="1"/>
  <c r="AD100" i="5"/>
  <c r="J100" i="6" s="1"/>
  <c r="AB101" i="5"/>
  <c r="H101" i="6" s="1"/>
  <c r="AC101" i="5"/>
  <c r="I101" i="6" s="1"/>
  <c r="AD101" i="5"/>
  <c r="J101" i="6" s="1"/>
  <c r="AB102" i="5"/>
  <c r="H102" i="6" s="1"/>
  <c r="AC102" i="5"/>
  <c r="I102" i="6" s="1"/>
  <c r="AD102" i="5"/>
  <c r="J102" i="6" s="1"/>
  <c r="AB103" i="5"/>
  <c r="H103" i="6" s="1"/>
  <c r="AC103" i="5"/>
  <c r="I103" i="6" s="1"/>
  <c r="AD103" i="5"/>
  <c r="J103" i="6" s="1"/>
  <c r="D5" i="5"/>
  <c r="K2" i="5"/>
  <c r="AI60" i="9" l="1"/>
  <c r="AI44" i="9"/>
  <c r="AI38" i="9"/>
  <c r="AI102" i="9"/>
  <c r="AJ102" i="9" s="1"/>
  <c r="N26" i="9"/>
  <c r="AC26" i="9" s="1"/>
  <c r="O64" i="9"/>
  <c r="AI34" i="9"/>
  <c r="AJ34" i="9" s="1"/>
  <c r="N83" i="9"/>
  <c r="AC83" i="9" s="1"/>
  <c r="O43" i="9"/>
  <c r="P43" i="9" s="1"/>
  <c r="R43" i="9" s="1"/>
  <c r="N96" i="9"/>
  <c r="AC96" i="9" s="1"/>
  <c r="N58" i="9"/>
  <c r="AC58" i="9" s="1"/>
  <c r="N16" i="9"/>
  <c r="AC16" i="9" s="1"/>
  <c r="AI100" i="9"/>
  <c r="AJ100" i="9" s="1"/>
  <c r="O82" i="9"/>
  <c r="AI85" i="9"/>
  <c r="AJ85" i="9" s="1"/>
  <c r="AI13" i="9"/>
  <c r="AJ13" i="9" s="1"/>
  <c r="O30" i="9"/>
  <c r="P30" i="9" s="1"/>
  <c r="R30" i="9" s="1"/>
  <c r="O78" i="9"/>
  <c r="P78" i="9" s="1"/>
  <c r="R78" i="9" s="1"/>
  <c r="N90" i="9"/>
  <c r="AC90" i="9" s="1"/>
  <c r="AH90" i="9" s="1"/>
  <c r="O81" i="9"/>
  <c r="O27" i="9"/>
  <c r="AI23" i="9"/>
  <c r="AJ23" i="9" s="1"/>
  <c r="N4" i="9"/>
  <c r="AC4" i="9" s="1"/>
  <c r="AH4" i="9" s="1"/>
  <c r="O87" i="9"/>
  <c r="O94" i="9"/>
  <c r="N75" i="9"/>
  <c r="AC75" i="9" s="1"/>
  <c r="AI99" i="9"/>
  <c r="AJ99" i="9" s="1"/>
  <c r="AI35" i="9"/>
  <c r="AJ35" i="9" s="1"/>
  <c r="O42" i="9"/>
  <c r="O101" i="9"/>
  <c r="N63" i="9"/>
  <c r="AC63" i="9" s="1"/>
  <c r="N86" i="9"/>
  <c r="AC86" i="9" s="1"/>
  <c r="AH86" i="9" s="1"/>
  <c r="N59" i="9"/>
  <c r="AC59" i="9" s="1"/>
  <c r="O51" i="9"/>
  <c r="P51" i="9" s="1"/>
  <c r="R51" i="9" s="1"/>
  <c r="N17" i="9"/>
  <c r="AC17" i="9" s="1"/>
  <c r="N70" i="9"/>
  <c r="AC70" i="9" s="1"/>
  <c r="AH70" i="9" s="1"/>
  <c r="N81" i="9"/>
  <c r="AC81" i="9" s="1"/>
  <c r="AH81" i="9" s="1"/>
  <c r="N27" i="9"/>
  <c r="AC27" i="9" s="1"/>
  <c r="AH27" i="9" s="1"/>
  <c r="N72" i="9"/>
  <c r="AC72" i="9" s="1"/>
  <c r="N47" i="9"/>
  <c r="AC47" i="9" s="1"/>
  <c r="N95" i="9"/>
  <c r="AC95" i="9" s="1"/>
  <c r="AH95" i="9" s="1"/>
  <c r="N77" i="9"/>
  <c r="AC77" i="9" s="1"/>
  <c r="O56" i="9"/>
  <c r="O61" i="9"/>
  <c r="P61" i="9" s="1"/>
  <c r="R61" i="9" s="1"/>
  <c r="AH15" i="9"/>
  <c r="AH21" i="9"/>
  <c r="O6" i="9"/>
  <c r="N5" i="9"/>
  <c r="AC5" i="9" s="1"/>
  <c r="O37" i="9"/>
  <c r="N98" i="9"/>
  <c r="AC98" i="9" s="1"/>
  <c r="AH98" i="9" s="1"/>
  <c r="AI6" i="9"/>
  <c r="AJ6" i="9" s="1"/>
  <c r="AH96" i="9"/>
  <c r="N79" i="9"/>
  <c r="AC79" i="9" s="1"/>
  <c r="O96" i="9"/>
  <c r="N49" i="9"/>
  <c r="AC49" i="9" s="1"/>
  <c r="O34" i="9"/>
  <c r="P34" i="9" s="1"/>
  <c r="R34" i="9" s="1"/>
  <c r="N93" i="9"/>
  <c r="AC93" i="9" s="1"/>
  <c r="AH93" i="9" s="1"/>
  <c r="N41" i="9"/>
  <c r="AC41" i="9" s="1"/>
  <c r="AH41" i="9" s="1"/>
  <c r="O18" i="9"/>
  <c r="P18" i="9" s="1"/>
  <c r="R18" i="9" s="1"/>
  <c r="N37" i="9"/>
  <c r="AC37" i="9" s="1"/>
  <c r="AH37" i="9" s="1"/>
  <c r="AH87" i="9"/>
  <c r="N31" i="9"/>
  <c r="AC31" i="9" s="1"/>
  <c r="AH31" i="9" s="1"/>
  <c r="N76" i="9"/>
  <c r="AC76" i="9" s="1"/>
  <c r="O62" i="9"/>
  <c r="O67" i="9"/>
  <c r="O54" i="9"/>
  <c r="P54" i="9" s="1"/>
  <c r="R54" i="9" s="1"/>
  <c r="O25" i="9"/>
  <c r="O4" i="9"/>
  <c r="P4" i="9" s="1"/>
  <c r="R4" i="9" s="1"/>
  <c r="AI33" i="9"/>
  <c r="AJ33" i="9" s="1"/>
  <c r="AI3" i="9"/>
  <c r="AJ3" i="9" s="1"/>
  <c r="AH56" i="9"/>
  <c r="AI52" i="9"/>
  <c r="AJ52" i="9" s="1"/>
  <c r="AH82" i="9"/>
  <c r="AH77" i="9"/>
  <c r="AI90" i="9"/>
  <c r="AJ90" i="9" s="1"/>
  <c r="O89" i="9"/>
  <c r="P89" i="9" s="1"/>
  <c r="R89" i="9" s="1"/>
  <c r="AJ60" i="9"/>
  <c r="AI103" i="9"/>
  <c r="AJ103" i="9" s="1"/>
  <c r="AI66" i="9"/>
  <c r="AJ66" i="9" s="1"/>
  <c r="AJ38" i="9"/>
  <c r="N78" i="9"/>
  <c r="AC78" i="9" s="1"/>
  <c r="AH78" i="9" s="1"/>
  <c r="AI81" i="9"/>
  <c r="AJ81" i="9" s="1"/>
  <c r="N74" i="9"/>
  <c r="AC74" i="9" s="1"/>
  <c r="AI46" i="9"/>
  <c r="AJ46" i="9" s="1"/>
  <c r="O80" i="9"/>
  <c r="P80" i="9" s="1"/>
  <c r="R80" i="9" s="1"/>
  <c r="AI19" i="9"/>
  <c r="AJ19" i="9" s="1"/>
  <c r="N28" i="9"/>
  <c r="AC28" i="9" s="1"/>
  <c r="AH28" i="9" s="1"/>
  <c r="O13" i="9"/>
  <c r="P13" i="9" s="1"/>
  <c r="R13" i="9" s="1"/>
  <c r="O9" i="9"/>
  <c r="P9" i="9" s="1"/>
  <c r="R9" i="9" s="1"/>
  <c r="O8" i="9"/>
  <c r="P8" i="9" s="1"/>
  <c r="R8" i="9" s="1"/>
  <c r="N11" i="9"/>
  <c r="AC11" i="9" s="1"/>
  <c r="AH11" i="9" s="1"/>
  <c r="P65" i="9"/>
  <c r="R65" i="9" s="1"/>
  <c r="P48" i="9"/>
  <c r="R48" i="9" s="1"/>
  <c r="AH24" i="9"/>
  <c r="P87" i="9"/>
  <c r="R87" i="9" s="1"/>
  <c r="P94" i="9"/>
  <c r="R94" i="9" s="1"/>
  <c r="O97" i="9"/>
  <c r="AH71" i="9"/>
  <c r="O91" i="9"/>
  <c r="P86" i="9"/>
  <c r="R86" i="9" s="1"/>
  <c r="P70" i="9"/>
  <c r="R70" i="9" s="1"/>
  <c r="N65" i="9"/>
  <c r="AC65" i="9" s="1"/>
  <c r="N69" i="9"/>
  <c r="AC69" i="9" s="1"/>
  <c r="N67" i="9"/>
  <c r="AC67" i="9" s="1"/>
  <c r="AI48" i="9"/>
  <c r="AJ48" i="9" s="1"/>
  <c r="AH64" i="9"/>
  <c r="AJ44" i="9"/>
  <c r="P15" i="9"/>
  <c r="R15" i="9" s="1"/>
  <c r="N9" i="9"/>
  <c r="AC9" i="9" s="1"/>
  <c r="P25" i="9"/>
  <c r="R25" i="9" s="1"/>
  <c r="P3" i="9"/>
  <c r="R3" i="9" s="1"/>
  <c r="AI27" i="9"/>
  <c r="AJ27" i="9" s="1"/>
  <c r="AH97" i="9"/>
  <c r="P100" i="9"/>
  <c r="R100" i="9" s="1"/>
  <c r="AH10" i="9"/>
  <c r="AH16" i="9"/>
  <c r="AH83" i="9"/>
  <c r="AH89" i="9"/>
  <c r="O68" i="9"/>
  <c r="O83" i="9"/>
  <c r="O76" i="9"/>
  <c r="AH63" i="9"/>
  <c r="AH40" i="9"/>
  <c r="P35" i="9"/>
  <c r="R35" i="9" s="1"/>
  <c r="P37" i="9"/>
  <c r="R37" i="9" s="1"/>
  <c r="AH42" i="9"/>
  <c r="AI62" i="9"/>
  <c r="AJ62" i="9" s="1"/>
  <c r="N43" i="9"/>
  <c r="AC43" i="9" s="1"/>
  <c r="N25" i="9"/>
  <c r="AC25" i="9" s="1"/>
  <c r="P96" i="9"/>
  <c r="R96" i="9" s="1"/>
  <c r="P67" i="9"/>
  <c r="R67" i="9" s="1"/>
  <c r="P64" i="9"/>
  <c r="R64" i="9" s="1"/>
  <c r="AH79" i="9"/>
  <c r="P102" i="9"/>
  <c r="R102" i="9" s="1"/>
  <c r="O92" i="9"/>
  <c r="P85" i="9"/>
  <c r="R85" i="9" s="1"/>
  <c r="O79" i="9"/>
  <c r="AH76" i="9"/>
  <c r="P62" i="9"/>
  <c r="R62" i="9" s="1"/>
  <c r="P36" i="9"/>
  <c r="R36" i="9" s="1"/>
  <c r="O22" i="9"/>
  <c r="N22" i="9"/>
  <c r="AC22" i="9" s="1"/>
  <c r="O39" i="9"/>
  <c r="N39" i="9"/>
  <c r="AC39" i="9" s="1"/>
  <c r="P31" i="9"/>
  <c r="R31" i="9" s="1"/>
  <c r="P42" i="9"/>
  <c r="R42" i="9" s="1"/>
  <c r="N54" i="9"/>
  <c r="AC54" i="9" s="1"/>
  <c r="N8" i="9"/>
  <c r="AC8" i="9" s="1"/>
  <c r="O16" i="9"/>
  <c r="O26" i="9"/>
  <c r="AH53" i="9"/>
  <c r="AH92" i="9"/>
  <c r="P101" i="9"/>
  <c r="R101" i="9" s="1"/>
  <c r="AH91" i="9"/>
  <c r="P81" i="9"/>
  <c r="R81" i="9" s="1"/>
  <c r="AH72" i="9"/>
  <c r="AH59" i="9"/>
  <c r="N20" i="9"/>
  <c r="AC20" i="9" s="1"/>
  <c r="O20" i="9"/>
  <c r="O7" i="9"/>
  <c r="N7" i="9"/>
  <c r="AC7" i="9" s="1"/>
  <c r="O41" i="9"/>
  <c r="N36" i="9"/>
  <c r="AC36" i="9" s="1"/>
  <c r="O53" i="9"/>
  <c r="O10" i="9"/>
  <c r="P82" i="9"/>
  <c r="R82" i="9" s="1"/>
  <c r="P38" i="9"/>
  <c r="R38" i="9" s="1"/>
  <c r="P98" i="9"/>
  <c r="R98" i="9" s="1"/>
  <c r="AH84" i="9"/>
  <c r="N101" i="9"/>
  <c r="AC101" i="9" s="1"/>
  <c r="AI94" i="9"/>
  <c r="AJ94" i="9" s="1"/>
  <c r="AH75" i="9"/>
  <c r="AH88" i="9"/>
  <c r="P77" i="9"/>
  <c r="R77" i="9" s="1"/>
  <c r="O72" i="9"/>
  <c r="AI86" i="9"/>
  <c r="AJ86" i="9" s="1"/>
  <c r="N57" i="9"/>
  <c r="AC57" i="9" s="1"/>
  <c r="O57" i="9"/>
  <c r="AH49" i="9"/>
  <c r="P52" i="9"/>
  <c r="R52" i="9" s="1"/>
  <c r="AH51" i="9"/>
  <c r="P32" i="9"/>
  <c r="R32" i="9" s="1"/>
  <c r="O49" i="9"/>
  <c r="O14" i="9"/>
  <c r="N14" i="9"/>
  <c r="AC14" i="9" s="1"/>
  <c r="P6" i="9"/>
  <c r="R6" i="9" s="1"/>
  <c r="P27" i="9"/>
  <c r="R27" i="9" s="1"/>
  <c r="P56" i="9"/>
  <c r="R56" i="9" s="1"/>
  <c r="O24" i="9"/>
  <c r="O47" i="9"/>
  <c r="P23" i="9"/>
  <c r="R23" i="9" s="1"/>
  <c r="AI29" i="9"/>
  <c r="AJ29" i="9" s="1"/>
  <c r="P21" i="9"/>
  <c r="R21" i="9" s="1"/>
  <c r="P90" i="9"/>
  <c r="R90" i="9" s="1"/>
  <c r="AH80" i="9"/>
  <c r="O73" i="9"/>
  <c r="N73" i="9"/>
  <c r="AC73" i="9" s="1"/>
  <c r="P69" i="9"/>
  <c r="R69" i="9" s="1"/>
  <c r="AH47" i="9"/>
  <c r="AH61" i="9"/>
  <c r="AH50" i="9"/>
  <c r="P29" i="9"/>
  <c r="R29" i="9" s="1"/>
  <c r="P44" i="9"/>
  <c r="R44" i="9" s="1"/>
  <c r="N12" i="9"/>
  <c r="AC12" i="9" s="1"/>
  <c r="O12" i="9"/>
  <c r="O2" i="9"/>
  <c r="Q95" i="9" s="1"/>
  <c r="S95" i="9" s="1"/>
  <c r="N2" i="9"/>
  <c r="AC2" i="9" s="1"/>
  <c r="AH26" i="9"/>
  <c r="AH55" i="9"/>
  <c r="O17" i="9"/>
  <c r="P5" i="9"/>
  <c r="R5" i="9" s="1"/>
  <c r="P103" i="9"/>
  <c r="R103" i="9" s="1"/>
  <c r="P99" i="9"/>
  <c r="R99" i="9" s="1"/>
  <c r="P66" i="9"/>
  <c r="R66" i="9" s="1"/>
  <c r="O84" i="9"/>
  <c r="AH68" i="9"/>
  <c r="O75" i="9"/>
  <c r="O45" i="9"/>
  <c r="N45" i="9"/>
  <c r="AC45" i="9" s="1"/>
  <c r="P50" i="9"/>
  <c r="R50" i="9" s="1"/>
  <c r="P28" i="9"/>
  <c r="R28" i="9" s="1"/>
  <c r="AH18" i="9"/>
  <c r="AH5" i="9"/>
  <c r="AH17" i="9"/>
  <c r="N32" i="9"/>
  <c r="AC32" i="9" s="1"/>
  <c r="N30" i="9"/>
  <c r="AC30" i="9" s="1"/>
  <c r="E98" i="8"/>
  <c r="E82" i="8"/>
  <c r="E42" i="8"/>
  <c r="AK96" i="5"/>
  <c r="AK80" i="5"/>
  <c r="AL52" i="5"/>
  <c r="AL29" i="5"/>
  <c r="AN4" i="5"/>
  <c r="F4" i="8" s="1"/>
  <c r="E103" i="8"/>
  <c r="E95" i="8"/>
  <c r="E87" i="8"/>
  <c r="E79" i="8"/>
  <c r="E39" i="8"/>
  <c r="E31" i="8"/>
  <c r="AL75" i="5"/>
  <c r="AL68" i="5"/>
  <c r="AK64" i="5"/>
  <c r="E84" i="8"/>
  <c r="E76" i="8"/>
  <c r="E60" i="8"/>
  <c r="E36" i="8"/>
  <c r="AL99" i="5"/>
  <c r="AL53" i="5"/>
  <c r="AK40" i="5"/>
  <c r="AN22" i="5"/>
  <c r="F22" i="8" s="1"/>
  <c r="E97" i="8"/>
  <c r="E89" i="8"/>
  <c r="E81" i="8"/>
  <c r="E73" i="8"/>
  <c r="E65" i="8"/>
  <c r="E57" i="8"/>
  <c r="E49" i="8"/>
  <c r="E41" i="8"/>
  <c r="E33" i="8"/>
  <c r="E25" i="8"/>
  <c r="E17" i="8"/>
  <c r="E9" i="8"/>
  <c r="AN6" i="5"/>
  <c r="F6" i="8" s="1"/>
  <c r="E102" i="8"/>
  <c r="E94" i="8"/>
  <c r="E86" i="8"/>
  <c r="E78" i="8"/>
  <c r="E70" i="8"/>
  <c r="E62" i="8"/>
  <c r="E54" i="8"/>
  <c r="E46" i="8"/>
  <c r="E38" i="8"/>
  <c r="E30" i="8"/>
  <c r="AL67" i="5"/>
  <c r="AL48" i="5"/>
  <c r="AK32" i="5"/>
  <c r="AN14" i="5"/>
  <c r="F14" i="8" s="1"/>
  <c r="E91" i="8"/>
  <c r="E83" i="8"/>
  <c r="E59" i="8"/>
  <c r="E35" i="8"/>
  <c r="E27" i="8"/>
  <c r="AK72" i="5"/>
  <c r="AK56" i="5"/>
  <c r="AK48" i="5"/>
  <c r="E96" i="8"/>
  <c r="E80" i="8"/>
  <c r="E72" i="8"/>
  <c r="E64" i="8"/>
  <c r="E56" i="8"/>
  <c r="E32" i="8"/>
  <c r="E24" i="8"/>
  <c r="E101" i="8"/>
  <c r="E93" i="8"/>
  <c r="E85" i="8"/>
  <c r="E77" i="8"/>
  <c r="E69" i="8"/>
  <c r="E45" i="8"/>
  <c r="E37" i="8"/>
  <c r="AK83" i="5"/>
  <c r="AK69" i="5"/>
  <c r="AK62" i="5"/>
  <c r="AK54" i="5"/>
  <c r="AK46" i="5"/>
  <c r="AK38" i="5"/>
  <c r="AK30" i="5"/>
  <c r="AK15" i="5"/>
  <c r="AM15" i="5" s="1"/>
  <c r="AK77" i="5"/>
  <c r="AK23" i="5"/>
  <c r="AM23" i="5" s="1"/>
  <c r="AK12" i="5"/>
  <c r="AM12" i="5" s="1"/>
  <c r="E12" i="8" s="1"/>
  <c r="AK6" i="5"/>
  <c r="AM6" i="5" s="1"/>
  <c r="AK85" i="5"/>
  <c r="AK78" i="5"/>
  <c r="AK63" i="5"/>
  <c r="AK55" i="5"/>
  <c r="AK47" i="5"/>
  <c r="AK39" i="5"/>
  <c r="AK31" i="5"/>
  <c r="AK20" i="5"/>
  <c r="AK14" i="5"/>
  <c r="AM14" i="5" s="1"/>
  <c r="AK86" i="5"/>
  <c r="AK71" i="5"/>
  <c r="AK22" i="5"/>
  <c r="AM22" i="5" s="1"/>
  <c r="AK8" i="5"/>
  <c r="AM8" i="5" s="1"/>
  <c r="AK16" i="5"/>
  <c r="AM16" i="5" s="1"/>
  <c r="AK5" i="5"/>
  <c r="AK67" i="5"/>
  <c r="AK29" i="5"/>
  <c r="AK7" i="5"/>
  <c r="AM7" i="5" s="1"/>
  <c r="AM21" i="5"/>
  <c r="AM13" i="5"/>
  <c r="AM5" i="5"/>
  <c r="AM20" i="5"/>
  <c r="AN19" i="5"/>
  <c r="F19" i="8" s="1"/>
  <c r="AN11" i="5"/>
  <c r="F11" i="8" s="1"/>
  <c r="AM19" i="5"/>
  <c r="AO17" i="5"/>
  <c r="G17" i="8" s="1"/>
  <c r="AM11" i="5"/>
  <c r="AO9" i="5"/>
  <c r="G9" i="8" s="1"/>
  <c r="AM18" i="5"/>
  <c r="AM10" i="5"/>
  <c r="AJ4" i="5"/>
  <c r="AI41" i="9" l="1"/>
  <c r="AJ41" i="9" s="1"/>
  <c r="AI96" i="9"/>
  <c r="AJ96" i="9" s="1"/>
  <c r="AI51" i="9"/>
  <c r="AI78" i="9"/>
  <c r="AJ78" i="9" s="1"/>
  <c r="AI82" i="9"/>
  <c r="AJ82" i="9" s="1"/>
  <c r="AI93" i="9"/>
  <c r="AJ93" i="9" s="1"/>
  <c r="AI95" i="9"/>
  <c r="AJ95" i="9" s="1"/>
  <c r="AI77" i="9"/>
  <c r="AJ77" i="9" s="1"/>
  <c r="AI75" i="9"/>
  <c r="AJ75" i="9" s="1"/>
  <c r="AI47" i="9"/>
  <c r="AJ47" i="9" s="1"/>
  <c r="AI10" i="9"/>
  <c r="AI59" i="9"/>
  <c r="AI42" i="9"/>
  <c r="AI56" i="9"/>
  <c r="AI76" i="9"/>
  <c r="AJ76" i="9" s="1"/>
  <c r="AI97" i="9"/>
  <c r="AJ97" i="9" s="1"/>
  <c r="AI50" i="9"/>
  <c r="AI72" i="9"/>
  <c r="AJ72" i="9" s="1"/>
  <c r="AI83" i="9"/>
  <c r="AI24" i="9"/>
  <c r="AJ24" i="9" s="1"/>
  <c r="AI21" i="9"/>
  <c r="AJ21" i="9" s="1"/>
  <c r="AH58" i="9"/>
  <c r="AI58" i="9"/>
  <c r="AJ58" i="9" s="1"/>
  <c r="AI92" i="9"/>
  <c r="AI98" i="9"/>
  <c r="AI17" i="9"/>
  <c r="AJ17" i="9" s="1"/>
  <c r="AI26" i="9"/>
  <c r="AI61" i="9"/>
  <c r="AJ61" i="9" s="1"/>
  <c r="AI16" i="9"/>
  <c r="AJ16" i="9" s="1"/>
  <c r="AI87" i="9"/>
  <c r="AJ87" i="9" s="1"/>
  <c r="AI15" i="9"/>
  <c r="AJ15" i="9" s="1"/>
  <c r="AI40" i="9"/>
  <c r="AJ40" i="9" s="1"/>
  <c r="AI18" i="9"/>
  <c r="AJ18" i="9" s="1"/>
  <c r="AI4" i="9"/>
  <c r="AJ4" i="9" s="1"/>
  <c r="AI63" i="9"/>
  <c r="AI64" i="9"/>
  <c r="AI70" i="9"/>
  <c r="AJ70" i="9" s="1"/>
  <c r="AJ98" i="9"/>
  <c r="Q28" i="9"/>
  <c r="S28" i="9" s="1"/>
  <c r="AI31" i="9"/>
  <c r="AJ31" i="9" s="1"/>
  <c r="AJ92" i="9"/>
  <c r="AI79" i="9"/>
  <c r="AJ79" i="9" s="1"/>
  <c r="AJ56" i="9"/>
  <c r="Q67" i="9"/>
  <c r="S67" i="9" s="1"/>
  <c r="T67" i="9" s="1"/>
  <c r="V67" i="9" s="1"/>
  <c r="Q27" i="9"/>
  <c r="S27" i="9" s="1"/>
  <c r="T27" i="9" s="1"/>
  <c r="V27" i="9" s="1"/>
  <c r="AI49" i="9"/>
  <c r="AJ49" i="9" s="1"/>
  <c r="AJ42" i="9"/>
  <c r="AI80" i="9"/>
  <c r="AJ80" i="9" s="1"/>
  <c r="AH74" i="9"/>
  <c r="Q34" i="9"/>
  <c r="S34" i="9" s="1"/>
  <c r="T34" i="9" s="1"/>
  <c r="V34" i="9" s="1"/>
  <c r="AI28" i="9"/>
  <c r="AJ28" i="9" s="1"/>
  <c r="Q30" i="9"/>
  <c r="S30" i="9" s="1"/>
  <c r="Q29" i="9"/>
  <c r="S29" i="9" s="1"/>
  <c r="AI11" i="9"/>
  <c r="AJ11" i="9" s="1"/>
  <c r="T29" i="9"/>
  <c r="V29" i="9" s="1"/>
  <c r="T95" i="9"/>
  <c r="V95" i="9" s="1"/>
  <c r="AH39" i="9"/>
  <c r="AI68" i="9"/>
  <c r="AJ68" i="9" s="1"/>
  <c r="Q99" i="9"/>
  <c r="S99" i="9" s="1"/>
  <c r="AH2" i="9"/>
  <c r="P47" i="9"/>
  <c r="R47" i="9" s="1"/>
  <c r="Q77" i="9"/>
  <c r="S77" i="9" s="1"/>
  <c r="Q38" i="9"/>
  <c r="S38" i="9" s="1"/>
  <c r="AH36" i="9"/>
  <c r="AH7" i="9"/>
  <c r="AI91" i="9"/>
  <c r="AJ91" i="9" s="1"/>
  <c r="Q40" i="9"/>
  <c r="S40" i="9" s="1"/>
  <c r="P39" i="9"/>
  <c r="R39" i="9" s="1"/>
  <c r="P92" i="9"/>
  <c r="R92" i="9" s="1"/>
  <c r="Q8" i="9"/>
  <c r="S8" i="9" s="1"/>
  <c r="Q78" i="9"/>
  <c r="S78" i="9" s="1"/>
  <c r="AJ83" i="9"/>
  <c r="AI37" i="9"/>
  <c r="AJ37" i="9" s="1"/>
  <c r="T28" i="9"/>
  <c r="V28" i="9" s="1"/>
  <c r="P53" i="9"/>
  <c r="R53" i="9" s="1"/>
  <c r="P76" i="9"/>
  <c r="R76" i="9" s="1"/>
  <c r="P2" i="9"/>
  <c r="R2" i="9" s="1"/>
  <c r="Q46" i="9"/>
  <c r="S46" i="9" s="1"/>
  <c r="Q58" i="9"/>
  <c r="S58" i="9" s="1"/>
  <c r="Q55" i="9"/>
  <c r="S55" i="9" s="1"/>
  <c r="Q93" i="9"/>
  <c r="S93" i="9" s="1"/>
  <c r="Q4" i="9"/>
  <c r="S4" i="9" s="1"/>
  <c r="Q11" i="9"/>
  <c r="S11" i="9" s="1"/>
  <c r="Q19" i="9"/>
  <c r="S19" i="9" s="1"/>
  <c r="Q61" i="9"/>
  <c r="S61" i="9" s="1"/>
  <c r="Q74" i="9"/>
  <c r="S74" i="9" s="1"/>
  <c r="Q88" i="9"/>
  <c r="S88" i="9" s="1"/>
  <c r="Q33" i="9"/>
  <c r="S33" i="9" s="1"/>
  <c r="Q71" i="9"/>
  <c r="S71" i="9" s="1"/>
  <c r="P24" i="9"/>
  <c r="R24" i="9" s="1"/>
  <c r="Q6" i="9"/>
  <c r="S6" i="9" s="1"/>
  <c r="Q32" i="9"/>
  <c r="S32" i="9" s="1"/>
  <c r="AH101" i="9"/>
  <c r="P41" i="9"/>
  <c r="R41" i="9" s="1"/>
  <c r="P7" i="9"/>
  <c r="R7" i="9" s="1"/>
  <c r="AH22" i="9"/>
  <c r="Q60" i="9"/>
  <c r="S60" i="9" s="1"/>
  <c r="P83" i="9"/>
  <c r="R83" i="9" s="1"/>
  <c r="Q100" i="9"/>
  <c r="S100" i="9" s="1"/>
  <c r="P97" i="9"/>
  <c r="R97" i="9" s="1"/>
  <c r="Q18" i="9"/>
  <c r="S18" i="9" s="1"/>
  <c r="Q48" i="9"/>
  <c r="S48" i="9" s="1"/>
  <c r="P75" i="9"/>
  <c r="R75" i="9" s="1"/>
  <c r="AI5" i="9"/>
  <c r="AJ5" i="9" s="1"/>
  <c r="Q80" i="9"/>
  <c r="S80" i="9" s="1"/>
  <c r="AI55" i="9"/>
  <c r="AJ55" i="9" s="1"/>
  <c r="P12" i="9"/>
  <c r="R12" i="9" s="1"/>
  <c r="Q59" i="9"/>
  <c r="S59" i="9" s="1"/>
  <c r="AJ51" i="9"/>
  <c r="AI88" i="9"/>
  <c r="AJ88" i="9" s="1"/>
  <c r="AI84" i="9"/>
  <c r="AJ84" i="9" s="1"/>
  <c r="Q13" i="9"/>
  <c r="S13" i="9" s="1"/>
  <c r="P20" i="9"/>
  <c r="R20" i="9" s="1"/>
  <c r="AI53" i="9"/>
  <c r="AJ53" i="9" s="1"/>
  <c r="Q42" i="9"/>
  <c r="S42" i="9" s="1"/>
  <c r="P22" i="9"/>
  <c r="R22" i="9" s="1"/>
  <c r="Q102" i="9"/>
  <c r="S102" i="9" s="1"/>
  <c r="Q96" i="9"/>
  <c r="S96" i="9" s="1"/>
  <c r="Q54" i="9"/>
  <c r="S54" i="9" s="1"/>
  <c r="Q37" i="9"/>
  <c r="S37" i="9" s="1"/>
  <c r="P68" i="9"/>
  <c r="R68" i="9" s="1"/>
  <c r="Q25" i="9"/>
  <c r="S25" i="9" s="1"/>
  <c r="Q86" i="9"/>
  <c r="S86" i="9" s="1"/>
  <c r="P73" i="9"/>
  <c r="R73" i="9" s="1"/>
  <c r="Q50" i="9"/>
  <c r="S50" i="9" s="1"/>
  <c r="P84" i="9"/>
  <c r="R84" i="9" s="1"/>
  <c r="Q89" i="9"/>
  <c r="S89" i="9" s="1"/>
  <c r="AH12" i="9"/>
  <c r="AI12" i="9"/>
  <c r="AJ12" i="9" s="1"/>
  <c r="P57" i="9"/>
  <c r="R57" i="9" s="1"/>
  <c r="AH20" i="9"/>
  <c r="Q64" i="9"/>
  <c r="S64" i="9" s="1"/>
  <c r="AJ63" i="9"/>
  <c r="AI89" i="9"/>
  <c r="AJ89" i="9" s="1"/>
  <c r="Q43" i="9"/>
  <c r="S43" i="9" s="1"/>
  <c r="Q94" i="9"/>
  <c r="S94" i="9" s="1"/>
  <c r="AH54" i="9"/>
  <c r="AH30" i="9"/>
  <c r="Q66" i="9"/>
  <c r="S66" i="9" s="1"/>
  <c r="Q5" i="9"/>
  <c r="S5" i="9" s="1"/>
  <c r="Q90" i="9"/>
  <c r="S90" i="9" s="1"/>
  <c r="Q56" i="9"/>
  <c r="S56" i="9" s="1"/>
  <c r="AH14" i="9"/>
  <c r="AH57" i="9"/>
  <c r="Q82" i="9"/>
  <c r="S82" i="9" s="1"/>
  <c r="Q101" i="9"/>
  <c r="S101" i="9" s="1"/>
  <c r="P26" i="9"/>
  <c r="R26" i="9" s="1"/>
  <c r="P79" i="9"/>
  <c r="R79" i="9" s="1"/>
  <c r="AH43" i="9"/>
  <c r="AH9" i="9"/>
  <c r="AH69" i="9"/>
  <c r="P91" i="9"/>
  <c r="R91" i="9" s="1"/>
  <c r="P17" i="9"/>
  <c r="R17" i="9" s="1"/>
  <c r="AH32" i="9"/>
  <c r="AH45" i="9"/>
  <c r="AJ26" i="9"/>
  <c r="Q44" i="9"/>
  <c r="S44" i="9" s="1"/>
  <c r="Q69" i="9"/>
  <c r="S69" i="9" s="1"/>
  <c r="P14" i="9"/>
  <c r="R14" i="9" s="1"/>
  <c r="Q52" i="9"/>
  <c r="S52" i="9" s="1"/>
  <c r="P16" i="9"/>
  <c r="R16" i="9" s="1"/>
  <c r="Q31" i="9"/>
  <c r="S31" i="9" s="1"/>
  <c r="Q36" i="9"/>
  <c r="S36" i="9" s="1"/>
  <c r="AH25" i="9"/>
  <c r="AH67" i="9"/>
  <c r="AH65" i="9"/>
  <c r="AI71" i="9"/>
  <c r="AJ71" i="9" s="1"/>
  <c r="Q9" i="9"/>
  <c r="S9" i="9" s="1"/>
  <c r="P45" i="9"/>
  <c r="R45" i="9" s="1"/>
  <c r="Q103" i="9"/>
  <c r="S103" i="9" s="1"/>
  <c r="AH73" i="9"/>
  <c r="Q21" i="9"/>
  <c r="S21" i="9" s="1"/>
  <c r="Q23" i="9"/>
  <c r="S23" i="9" s="1"/>
  <c r="P49" i="9"/>
  <c r="R49" i="9" s="1"/>
  <c r="P72" i="9"/>
  <c r="R72" i="9" s="1"/>
  <c r="Q98" i="9"/>
  <c r="S98" i="9" s="1"/>
  <c r="P10" i="9"/>
  <c r="R10" i="9" s="1"/>
  <c r="Q51" i="9"/>
  <c r="S51" i="9" s="1"/>
  <c r="Q81" i="9"/>
  <c r="S81" i="9" s="1"/>
  <c r="AH8" i="9"/>
  <c r="Q62" i="9"/>
  <c r="S62" i="9" s="1"/>
  <c r="Q85" i="9"/>
  <c r="S85" i="9" s="1"/>
  <c r="Q35" i="9"/>
  <c r="S35" i="9" s="1"/>
  <c r="Q63" i="9"/>
  <c r="S63" i="9" s="1"/>
  <c r="Q3" i="9"/>
  <c r="S3" i="9" s="1"/>
  <c r="Q15" i="9"/>
  <c r="S15" i="9" s="1"/>
  <c r="Q70" i="9"/>
  <c r="S70" i="9" s="1"/>
  <c r="Q87" i="9"/>
  <c r="S87" i="9" s="1"/>
  <c r="Q65" i="9"/>
  <c r="S65" i="9" s="1"/>
  <c r="AL18" i="5"/>
  <c r="E18" i="8"/>
  <c r="AL20" i="5"/>
  <c r="E20" i="8"/>
  <c r="AL14" i="5"/>
  <c r="E14" i="8"/>
  <c r="AL13" i="5"/>
  <c r="E13" i="8"/>
  <c r="AL10" i="5"/>
  <c r="E10" i="8"/>
  <c r="AL21" i="5"/>
  <c r="E21" i="8"/>
  <c r="AL23" i="5"/>
  <c r="E23" i="8"/>
  <c r="AL16" i="5"/>
  <c r="AO16" i="5" s="1"/>
  <c r="G16" i="8" s="1"/>
  <c r="E16" i="8"/>
  <c r="AL7" i="5"/>
  <c r="E7" i="8"/>
  <c r="AL8" i="5"/>
  <c r="E8" i="8"/>
  <c r="AL6" i="5"/>
  <c r="AO6" i="5" s="1"/>
  <c r="G6" i="8" s="1"/>
  <c r="E6" i="8"/>
  <c r="AL19" i="5"/>
  <c r="E19" i="8"/>
  <c r="AL22" i="5"/>
  <c r="AO22" i="5" s="1"/>
  <c r="G22" i="8" s="1"/>
  <c r="E22" i="8"/>
  <c r="AL15" i="5"/>
  <c r="E15" i="8"/>
  <c r="AL5" i="5"/>
  <c r="AO5" i="5" s="1"/>
  <c r="G5" i="8" s="1"/>
  <c r="E5" i="8"/>
  <c r="AL11" i="5"/>
  <c r="E11" i="8"/>
  <c r="AL12" i="5"/>
  <c r="AO12" i="5" s="1"/>
  <c r="G12" i="8" s="1"/>
  <c r="AO8" i="5"/>
  <c r="G8" i="8" s="1"/>
  <c r="AO21" i="5"/>
  <c r="G21" i="8" s="1"/>
  <c r="AO11" i="5"/>
  <c r="G11" i="8" s="1"/>
  <c r="AO13" i="5"/>
  <c r="G13" i="8" s="1"/>
  <c r="AK4" i="5"/>
  <c r="AO19" i="5"/>
  <c r="G19" i="8" s="1"/>
  <c r="AO15" i="5"/>
  <c r="G15" i="8" s="1"/>
  <c r="AO18" i="5"/>
  <c r="G18" i="8" s="1"/>
  <c r="AO7" i="5"/>
  <c r="G7" i="8" s="1"/>
  <c r="AO14" i="5"/>
  <c r="G14" i="8" s="1"/>
  <c r="AO23" i="5"/>
  <c r="G23" i="8" s="1"/>
  <c r="AO10" i="5"/>
  <c r="G10" i="8" s="1"/>
  <c r="AO20" i="5"/>
  <c r="G20" i="8" s="1"/>
  <c r="AI67" i="9" l="1"/>
  <c r="AI9" i="9"/>
  <c r="AJ10" i="9"/>
  <c r="AJ64" i="9"/>
  <c r="AI30" i="9"/>
  <c r="AI43" i="9"/>
  <c r="AJ43" i="9" s="1"/>
  <c r="AI32" i="9"/>
  <c r="AI73" i="9"/>
  <c r="AJ59" i="9"/>
  <c r="AJ50" i="9"/>
  <c r="AI69" i="9"/>
  <c r="AI8" i="9"/>
  <c r="AJ8" i="9" s="1"/>
  <c r="AI45" i="9"/>
  <c r="AJ45" i="9" s="1"/>
  <c r="AI20" i="9"/>
  <c r="AJ20" i="9" s="1"/>
  <c r="AI7" i="9"/>
  <c r="Q16" i="9"/>
  <c r="AI22" i="9"/>
  <c r="AJ22" i="9" s="1"/>
  <c r="Q17" i="9"/>
  <c r="S17" i="9" s="1"/>
  <c r="Q79" i="9"/>
  <c r="Q97" i="9"/>
  <c r="S97" i="9" s="1"/>
  <c r="Q83" i="9"/>
  <c r="S83" i="9" s="1"/>
  <c r="S16" i="9"/>
  <c r="T16" i="9" s="1"/>
  <c r="V16" i="9" s="1"/>
  <c r="Q84" i="9"/>
  <c r="S84" i="9" s="1"/>
  <c r="T84" i="9" s="1"/>
  <c r="V84" i="9" s="1"/>
  <c r="Q75" i="9"/>
  <c r="S75" i="9" s="1"/>
  <c r="Q53" i="9"/>
  <c r="S53" i="9" s="1"/>
  <c r="T53" i="9" s="1"/>
  <c r="V53" i="9" s="1"/>
  <c r="AJ9" i="9"/>
  <c r="AI2" i="9"/>
  <c r="AJ2" i="9" s="1"/>
  <c r="U95" i="9"/>
  <c r="W95" i="9" s="1"/>
  <c r="X95" i="9" s="1"/>
  <c r="Z95" i="9" s="1"/>
  <c r="AJ67" i="9"/>
  <c r="AI57" i="9"/>
  <c r="AJ57" i="9" s="1"/>
  <c r="AI54" i="9"/>
  <c r="AJ54" i="9" s="1"/>
  <c r="Q72" i="9"/>
  <c r="S72" i="9" s="1"/>
  <c r="T72" i="9" s="1"/>
  <c r="V72" i="9" s="1"/>
  <c r="Q45" i="9"/>
  <c r="S45" i="9" s="1"/>
  <c r="T45" i="9" s="1"/>
  <c r="V45" i="9" s="1"/>
  <c r="Q39" i="9"/>
  <c r="S39" i="9" s="1"/>
  <c r="T39" i="9" s="1"/>
  <c r="V39" i="9" s="1"/>
  <c r="AI65" i="9"/>
  <c r="AJ65" i="9" s="1"/>
  <c r="S79" i="9"/>
  <c r="T79" i="9" s="1"/>
  <c r="V79" i="9" s="1"/>
  <c r="Q76" i="9"/>
  <c r="S76" i="9" s="1"/>
  <c r="T76" i="9" s="1"/>
  <c r="V76" i="9" s="1"/>
  <c r="AI39" i="9"/>
  <c r="AJ39" i="9" s="1"/>
  <c r="AI74" i="9"/>
  <c r="AJ74" i="9" s="1"/>
  <c r="Q26" i="9"/>
  <c r="S26" i="9" s="1"/>
  <c r="T26" i="9" s="1"/>
  <c r="V26" i="9" s="1"/>
  <c r="T30" i="9"/>
  <c r="V30" i="9" s="1"/>
  <c r="AJ32" i="9"/>
  <c r="Q20" i="9"/>
  <c r="S20" i="9" s="1"/>
  <c r="T20" i="9" s="1"/>
  <c r="V20" i="9" s="1"/>
  <c r="AI25" i="9"/>
  <c r="AJ25" i="9" s="1"/>
  <c r="AJ30" i="9"/>
  <c r="U29" i="9"/>
  <c r="W29" i="9" s="1"/>
  <c r="Q14" i="9"/>
  <c r="S14" i="9" s="1"/>
  <c r="T14" i="9" s="1"/>
  <c r="Q12" i="9"/>
  <c r="S12" i="9" s="1"/>
  <c r="T12" i="9" s="1"/>
  <c r="V12" i="9" s="1"/>
  <c r="T75" i="9"/>
  <c r="V75" i="9" s="1"/>
  <c r="T83" i="9"/>
  <c r="V83" i="9" s="1"/>
  <c r="T44" i="9"/>
  <c r="V44" i="9" s="1"/>
  <c r="T43" i="9"/>
  <c r="V43" i="9" s="1"/>
  <c r="T65" i="9"/>
  <c r="V65" i="9" s="1"/>
  <c r="T62" i="9"/>
  <c r="V62" i="9" s="1"/>
  <c r="T23" i="9"/>
  <c r="V23" i="9" s="1"/>
  <c r="T37" i="9"/>
  <c r="V37" i="9" s="1"/>
  <c r="T59" i="9"/>
  <c r="V59" i="9" s="1"/>
  <c r="T32" i="9"/>
  <c r="V32" i="9" s="1"/>
  <c r="T74" i="9"/>
  <c r="V74" i="9" s="1"/>
  <c r="T46" i="9"/>
  <c r="V46" i="9" s="1"/>
  <c r="T8" i="9"/>
  <c r="V8" i="9" s="1"/>
  <c r="T77" i="9"/>
  <c r="V77" i="9" s="1"/>
  <c r="T87" i="9"/>
  <c r="V87" i="9" s="1"/>
  <c r="T98" i="9"/>
  <c r="V98" i="9" s="1"/>
  <c r="T21" i="9"/>
  <c r="V21" i="9" s="1"/>
  <c r="T9" i="9"/>
  <c r="V9" i="9" s="1"/>
  <c r="T52" i="9"/>
  <c r="V52" i="9" s="1"/>
  <c r="AI14" i="9"/>
  <c r="AJ14" i="9" s="1"/>
  <c r="T64" i="9"/>
  <c r="V64" i="9" s="1"/>
  <c r="T54" i="9"/>
  <c r="V54" i="9" s="1"/>
  <c r="T6" i="9"/>
  <c r="V6" i="9" s="1"/>
  <c r="T61" i="9"/>
  <c r="V61" i="9" s="1"/>
  <c r="U27" i="9"/>
  <c r="W27" i="9" s="1"/>
  <c r="T70" i="9"/>
  <c r="V70" i="9" s="1"/>
  <c r="AJ73" i="9"/>
  <c r="Q91" i="9"/>
  <c r="S91" i="9" s="1"/>
  <c r="Q73" i="9"/>
  <c r="S73" i="9" s="1"/>
  <c r="T96" i="9"/>
  <c r="V96" i="9" s="1"/>
  <c r="T48" i="9"/>
  <c r="V48" i="9" s="1"/>
  <c r="T19" i="9"/>
  <c r="V19" i="9" s="1"/>
  <c r="T11" i="9"/>
  <c r="V11" i="9" s="1"/>
  <c r="Q2" i="9"/>
  <c r="S2" i="9" s="1"/>
  <c r="Q92" i="9"/>
  <c r="S92" i="9" s="1"/>
  <c r="Q47" i="9"/>
  <c r="S47" i="9" s="1"/>
  <c r="T15" i="9"/>
  <c r="V15" i="9" s="1"/>
  <c r="T56" i="9"/>
  <c r="V56" i="9" s="1"/>
  <c r="T89" i="9"/>
  <c r="V89" i="9" s="1"/>
  <c r="T102" i="9"/>
  <c r="V102" i="9" s="1"/>
  <c r="T18" i="9"/>
  <c r="V18" i="9" s="1"/>
  <c r="T60" i="9"/>
  <c r="V60" i="9" s="1"/>
  <c r="T3" i="9"/>
  <c r="V3" i="9" s="1"/>
  <c r="T81" i="9"/>
  <c r="V81" i="9" s="1"/>
  <c r="T36" i="9"/>
  <c r="V36" i="9" s="1"/>
  <c r="T82" i="9"/>
  <c r="V82" i="9" s="1"/>
  <c r="T90" i="9"/>
  <c r="V90" i="9" s="1"/>
  <c r="T25" i="9"/>
  <c r="V25" i="9" s="1"/>
  <c r="Q22" i="9"/>
  <c r="S22" i="9" s="1"/>
  <c r="T13" i="9"/>
  <c r="V13" i="9" s="1"/>
  <c r="Q41" i="9"/>
  <c r="S41" i="9" s="1"/>
  <c r="Q24" i="9"/>
  <c r="S24" i="9" s="1"/>
  <c r="T4" i="9"/>
  <c r="V4" i="9" s="1"/>
  <c r="U28" i="9"/>
  <c r="W28" i="9" s="1"/>
  <c r="AI36" i="9"/>
  <c r="AJ36" i="9" s="1"/>
  <c r="U67" i="9"/>
  <c r="W67" i="9" s="1"/>
  <c r="T35" i="9"/>
  <c r="V35" i="9" s="1"/>
  <c r="T17" i="9"/>
  <c r="V17" i="9" s="1"/>
  <c r="T66" i="9"/>
  <c r="V66" i="9" s="1"/>
  <c r="T101" i="9"/>
  <c r="V101" i="9" s="1"/>
  <c r="T86" i="9"/>
  <c r="V86" i="9" s="1"/>
  <c r="T63" i="9"/>
  <c r="V63" i="9" s="1"/>
  <c r="T51" i="9"/>
  <c r="V51" i="9" s="1"/>
  <c r="T103" i="9"/>
  <c r="V103" i="9" s="1"/>
  <c r="T31" i="9"/>
  <c r="V31" i="9" s="1"/>
  <c r="T69" i="9"/>
  <c r="V69" i="9" s="1"/>
  <c r="T5" i="9"/>
  <c r="V5" i="9" s="1"/>
  <c r="T94" i="9"/>
  <c r="V94" i="9" s="1"/>
  <c r="Q68" i="9"/>
  <c r="S68" i="9" s="1"/>
  <c r="T80" i="9"/>
  <c r="V80" i="9" s="1"/>
  <c r="AI101" i="9"/>
  <c r="AJ101" i="9" s="1"/>
  <c r="T71" i="9"/>
  <c r="V71" i="9" s="1"/>
  <c r="T93" i="9"/>
  <c r="V93" i="9" s="1"/>
  <c r="T97" i="9"/>
  <c r="V97" i="9" s="1"/>
  <c r="T33" i="9"/>
  <c r="V33" i="9" s="1"/>
  <c r="T55" i="9"/>
  <c r="V55" i="9" s="1"/>
  <c r="T85" i="9"/>
  <c r="V85" i="9" s="1"/>
  <c r="Q10" i="9"/>
  <c r="S10" i="9" s="1"/>
  <c r="Q49" i="9"/>
  <c r="S49" i="9" s="1"/>
  <c r="Q57" i="9"/>
  <c r="S57" i="9" s="1"/>
  <c r="T50" i="9"/>
  <c r="V50" i="9" s="1"/>
  <c r="T42" i="9"/>
  <c r="V42" i="9" s="1"/>
  <c r="T100" i="9"/>
  <c r="V100" i="9" s="1"/>
  <c r="Q7" i="9"/>
  <c r="S7" i="9" s="1"/>
  <c r="T88" i="9"/>
  <c r="V88" i="9" s="1"/>
  <c r="T58" i="9"/>
  <c r="V58" i="9" s="1"/>
  <c r="T78" i="9"/>
  <c r="V78" i="9" s="1"/>
  <c r="T40" i="9"/>
  <c r="V40" i="9" s="1"/>
  <c r="T38" i="9"/>
  <c r="V38" i="9" s="1"/>
  <c r="T99" i="9"/>
  <c r="V99" i="9" s="1"/>
  <c r="U34" i="9"/>
  <c r="W34" i="9" s="1"/>
  <c r="AM4" i="5"/>
  <c r="AJ7" i="9" l="1"/>
  <c r="AJ69" i="9"/>
  <c r="U63" i="9"/>
  <c r="W63" i="9" s="1"/>
  <c r="X63" i="9" s="1"/>
  <c r="Z63" i="9" s="1"/>
  <c r="U82" i="9"/>
  <c r="W82" i="9" s="1"/>
  <c r="X82" i="9" s="1"/>
  <c r="Z82" i="9" s="1"/>
  <c r="U56" i="9"/>
  <c r="W56" i="9" s="1"/>
  <c r="U4" i="9"/>
  <c r="W4" i="9" s="1"/>
  <c r="X4" i="9" s="1"/>
  <c r="Z4" i="9" s="1"/>
  <c r="U98" i="9"/>
  <c r="W98" i="9" s="1"/>
  <c r="U33" i="9"/>
  <c r="W33" i="9" s="1"/>
  <c r="X33" i="9" s="1"/>
  <c r="Z33" i="9" s="1"/>
  <c r="U70" i="9"/>
  <c r="W70" i="9" s="1"/>
  <c r="X70" i="9" s="1"/>
  <c r="Z70" i="9" s="1"/>
  <c r="U31" i="9"/>
  <c r="W31" i="9" s="1"/>
  <c r="X31" i="9" s="1"/>
  <c r="Z31" i="9" s="1"/>
  <c r="U44" i="9"/>
  <c r="W44" i="9" s="1"/>
  <c r="U77" i="9"/>
  <c r="W77" i="9" s="1"/>
  <c r="U103" i="9"/>
  <c r="W103" i="9" s="1"/>
  <c r="U36" i="9"/>
  <c r="X29" i="9"/>
  <c r="Z29" i="9" s="1"/>
  <c r="U65" i="9"/>
  <c r="W65" i="9" s="1"/>
  <c r="X65" i="9" s="1"/>
  <c r="Z65" i="9" s="1"/>
  <c r="U72" i="9"/>
  <c r="W72" i="9" s="1"/>
  <c r="X72" i="9" s="1"/>
  <c r="Z72" i="9" s="1"/>
  <c r="U5" i="9"/>
  <c r="W5" i="9" s="1"/>
  <c r="X5" i="9" s="1"/>
  <c r="Z5" i="9" s="1"/>
  <c r="U60" i="9"/>
  <c r="W60" i="9" s="1"/>
  <c r="U16" i="9"/>
  <c r="W16" i="9" s="1"/>
  <c r="X16" i="9" s="1"/>
  <c r="Z16" i="9" s="1"/>
  <c r="U80" i="9"/>
  <c r="W80" i="9" s="1"/>
  <c r="X80" i="9" s="1"/>
  <c r="Z80" i="9" s="1"/>
  <c r="U48" i="9"/>
  <c r="W48" i="9" s="1"/>
  <c r="X48" i="9" s="1"/>
  <c r="Z48" i="9" s="1"/>
  <c r="U52" i="9"/>
  <c r="W52" i="9" s="1"/>
  <c r="X52" i="9" s="1"/>
  <c r="Z52" i="9" s="1"/>
  <c r="U59" i="9"/>
  <c r="W59" i="9" s="1"/>
  <c r="X59" i="9" s="1"/>
  <c r="Z59" i="9" s="1"/>
  <c r="U51" i="9"/>
  <c r="W51" i="9" s="1"/>
  <c r="U66" i="9"/>
  <c r="W66" i="9" s="1"/>
  <c r="X66" i="9" s="1"/>
  <c r="Z66" i="9" s="1"/>
  <c r="U102" i="9"/>
  <c r="W102" i="9" s="1"/>
  <c r="X102" i="9" s="1"/>
  <c r="Z102" i="9" s="1"/>
  <c r="U37" i="9"/>
  <c r="W37" i="9" s="1"/>
  <c r="X37" i="9" s="1"/>
  <c r="Z37" i="9" s="1"/>
  <c r="Y95" i="9"/>
  <c r="AA95" i="9" s="1"/>
  <c r="AB95" i="9" s="1"/>
  <c r="AD95" i="9" s="1"/>
  <c r="W36" i="9"/>
  <c r="X36" i="9" s="1"/>
  <c r="Z36" i="9" s="1"/>
  <c r="U88" i="9"/>
  <c r="W88" i="9" s="1"/>
  <c r="X88" i="9" s="1"/>
  <c r="Z88" i="9" s="1"/>
  <c r="U89" i="9"/>
  <c r="W89" i="9" s="1"/>
  <c r="U96" i="9"/>
  <c r="W96" i="9" s="1"/>
  <c r="X96" i="9" s="1"/>
  <c r="Z96" i="9" s="1"/>
  <c r="U84" i="9"/>
  <c r="W84" i="9" s="1"/>
  <c r="X84" i="9" s="1"/>
  <c r="Z84" i="9" s="1"/>
  <c r="U62" i="9"/>
  <c r="W62" i="9" s="1"/>
  <c r="U83" i="9"/>
  <c r="W83" i="9" s="1"/>
  <c r="X83" i="9" s="1"/>
  <c r="Z83" i="9" s="1"/>
  <c r="U85" i="9"/>
  <c r="W85" i="9" s="1"/>
  <c r="X85" i="9" s="1"/>
  <c r="U38" i="9"/>
  <c r="W38" i="9" s="1"/>
  <c r="X38" i="9" s="1"/>
  <c r="Z38" i="9" s="1"/>
  <c r="U100" i="9"/>
  <c r="W100" i="9" s="1"/>
  <c r="X100" i="9" s="1"/>
  <c r="Z100" i="9" s="1"/>
  <c r="U32" i="9"/>
  <c r="W32" i="9" s="1"/>
  <c r="X32" i="9" s="1"/>
  <c r="U30" i="9"/>
  <c r="W30" i="9" s="1"/>
  <c r="V14" i="9"/>
  <c r="U14" i="9"/>
  <c r="X77" i="9"/>
  <c r="Z77" i="9" s="1"/>
  <c r="X60" i="9"/>
  <c r="Z60" i="9" s="1"/>
  <c r="X103" i="9"/>
  <c r="Z103" i="9" s="1"/>
  <c r="X62" i="9"/>
  <c r="Z62" i="9" s="1"/>
  <c r="X34" i="9"/>
  <c r="Z34" i="9" s="1"/>
  <c r="U40" i="9"/>
  <c r="W40" i="9" s="1"/>
  <c r="U42" i="9"/>
  <c r="W42" i="9" s="1"/>
  <c r="U93" i="9"/>
  <c r="W93" i="9" s="1"/>
  <c r="T41" i="9"/>
  <c r="V41" i="9" s="1"/>
  <c r="U11" i="9"/>
  <c r="W11" i="9" s="1"/>
  <c r="U46" i="9"/>
  <c r="W46" i="9" s="1"/>
  <c r="U26" i="9"/>
  <c r="W26" i="9" s="1"/>
  <c r="U97" i="9"/>
  <c r="W97" i="9" s="1"/>
  <c r="U69" i="9"/>
  <c r="W69" i="9" s="1"/>
  <c r="U13" i="9"/>
  <c r="W13" i="9" s="1"/>
  <c r="U90" i="9"/>
  <c r="W90" i="9" s="1"/>
  <c r="U81" i="9"/>
  <c r="W81" i="9" s="1"/>
  <c r="U54" i="9"/>
  <c r="W54" i="9" s="1"/>
  <c r="U39" i="9"/>
  <c r="W39" i="9" s="1"/>
  <c r="X27" i="9"/>
  <c r="Z27" i="9" s="1"/>
  <c r="X98" i="9"/>
  <c r="Z98" i="9" s="1"/>
  <c r="T7" i="9"/>
  <c r="V7" i="9" s="1"/>
  <c r="U50" i="9"/>
  <c r="W50" i="9" s="1"/>
  <c r="U101" i="9"/>
  <c r="W101" i="9" s="1"/>
  <c r="X28" i="9"/>
  <c r="Z28" i="9" s="1"/>
  <c r="U19" i="9"/>
  <c r="W19" i="9" s="1"/>
  <c r="T73" i="9"/>
  <c r="V73" i="9" s="1"/>
  <c r="U9" i="9"/>
  <c r="W9" i="9" s="1"/>
  <c r="U8" i="9"/>
  <c r="W8" i="9" s="1"/>
  <c r="U74" i="9"/>
  <c r="W74" i="9" s="1"/>
  <c r="U23" i="9"/>
  <c r="W23" i="9" s="1"/>
  <c r="U12" i="9"/>
  <c r="W12" i="9" s="1"/>
  <c r="U75" i="9"/>
  <c r="W75" i="9" s="1"/>
  <c r="U99" i="9"/>
  <c r="W99" i="9" s="1"/>
  <c r="U78" i="9"/>
  <c r="W78" i="9" s="1"/>
  <c r="U55" i="9"/>
  <c r="W55" i="9" s="1"/>
  <c r="U71" i="9"/>
  <c r="W71" i="9" s="1"/>
  <c r="U94" i="9"/>
  <c r="W94" i="9" s="1"/>
  <c r="U17" i="9"/>
  <c r="W17" i="9" s="1"/>
  <c r="T22" i="9"/>
  <c r="V22" i="9" s="1"/>
  <c r="U18" i="9"/>
  <c r="W18" i="9" s="1"/>
  <c r="T47" i="9"/>
  <c r="V47" i="9" s="1"/>
  <c r="T91" i="9"/>
  <c r="V91" i="9" s="1"/>
  <c r="U61" i="9"/>
  <c r="W61" i="9" s="1"/>
  <c r="U64" i="9"/>
  <c r="W64" i="9" s="1"/>
  <c r="U87" i="9"/>
  <c r="W87" i="9" s="1"/>
  <c r="U43" i="9"/>
  <c r="W43" i="9" s="1"/>
  <c r="U20" i="9"/>
  <c r="W20" i="9" s="1"/>
  <c r="X44" i="9"/>
  <c r="Z44" i="9" s="1"/>
  <c r="X67" i="9"/>
  <c r="Z67" i="9" s="1"/>
  <c r="T57" i="9"/>
  <c r="V57" i="9" s="1"/>
  <c r="X56" i="9"/>
  <c r="Z56" i="9" s="1"/>
  <c r="T92" i="9"/>
  <c r="V92" i="9" s="1"/>
  <c r="T10" i="9"/>
  <c r="V10" i="9" s="1"/>
  <c r="T24" i="9"/>
  <c r="V24" i="9" s="1"/>
  <c r="T68" i="9"/>
  <c r="V68" i="9" s="1"/>
  <c r="U86" i="9"/>
  <c r="W86" i="9" s="1"/>
  <c r="U58" i="9"/>
  <c r="W58" i="9" s="1"/>
  <c r="T49" i="9"/>
  <c r="V49" i="9" s="1"/>
  <c r="U45" i="9"/>
  <c r="W45" i="9" s="1"/>
  <c r="U35" i="9"/>
  <c r="W35" i="9" s="1"/>
  <c r="U25" i="9"/>
  <c r="W25" i="9" s="1"/>
  <c r="U3" i="9"/>
  <c r="W3" i="9" s="1"/>
  <c r="U15" i="9"/>
  <c r="W15" i="9" s="1"/>
  <c r="T2" i="9"/>
  <c r="V2" i="9" s="1"/>
  <c r="U6" i="9"/>
  <c r="W6" i="9" s="1"/>
  <c r="U21" i="9"/>
  <c r="W21" i="9" s="1"/>
  <c r="U53" i="9"/>
  <c r="W53" i="9" s="1"/>
  <c r="U76" i="9"/>
  <c r="W76" i="9" s="1"/>
  <c r="U79" i="9"/>
  <c r="W79" i="9" s="1"/>
  <c r="AL4" i="5"/>
  <c r="E4" i="8"/>
  <c r="AO4" i="5"/>
  <c r="G4" i="8" s="1"/>
  <c r="W14" i="9" l="1"/>
  <c r="X14" i="9" s="1"/>
  <c r="Z14" i="9" s="1"/>
  <c r="X89" i="9"/>
  <c r="Z89" i="9" s="1"/>
  <c r="U68" i="9"/>
  <c r="W68" i="9" s="1"/>
  <c r="Y34" i="9"/>
  <c r="AA34" i="9" s="1"/>
  <c r="AB34" i="9" s="1"/>
  <c r="Y84" i="9"/>
  <c r="AA84" i="9" s="1"/>
  <c r="AB84" i="9" s="1"/>
  <c r="AD84" i="9" s="1"/>
  <c r="Y29" i="9"/>
  <c r="AA29" i="9" s="1"/>
  <c r="AB29" i="9" s="1"/>
  <c r="AD29" i="9" s="1"/>
  <c r="Z85" i="9"/>
  <c r="Y85" i="9"/>
  <c r="Y37" i="9"/>
  <c r="AA37" i="9" s="1"/>
  <c r="AB37" i="9" s="1"/>
  <c r="AD37" i="9" s="1"/>
  <c r="Y38" i="9"/>
  <c r="AA38" i="9" s="1"/>
  <c r="AB38" i="9" s="1"/>
  <c r="Y56" i="9"/>
  <c r="AA56" i="9" s="1"/>
  <c r="AB56" i="9" s="1"/>
  <c r="X51" i="9"/>
  <c r="Z51" i="9" s="1"/>
  <c r="Y59" i="9"/>
  <c r="AA59" i="9" s="1"/>
  <c r="AB59" i="9" s="1"/>
  <c r="AD59" i="9" s="1"/>
  <c r="Y72" i="9"/>
  <c r="AA72" i="9" s="1"/>
  <c r="AB72" i="9" s="1"/>
  <c r="AD72" i="9" s="1"/>
  <c r="Y60" i="9"/>
  <c r="AA60" i="9" s="1"/>
  <c r="AB60" i="9" s="1"/>
  <c r="AD60" i="9" s="1"/>
  <c r="Z32" i="9"/>
  <c r="Y32" i="9"/>
  <c r="X30" i="9"/>
  <c r="Z30" i="9" s="1"/>
  <c r="U24" i="9"/>
  <c r="W24" i="9" s="1"/>
  <c r="X24" i="9" s="1"/>
  <c r="Z24" i="9" s="1"/>
  <c r="Y27" i="9"/>
  <c r="AA27" i="9" s="1"/>
  <c r="AB27" i="9" s="1"/>
  <c r="AD27" i="9" s="1"/>
  <c r="AD38" i="9"/>
  <c r="AD34" i="9"/>
  <c r="X68" i="9"/>
  <c r="Z68" i="9" s="1"/>
  <c r="X9" i="9"/>
  <c r="Z9" i="9" s="1"/>
  <c r="X93" i="9"/>
  <c r="Z93" i="9" s="1"/>
  <c r="X97" i="9"/>
  <c r="Z97" i="9" s="1"/>
  <c r="X42" i="9"/>
  <c r="Z42" i="9" s="1"/>
  <c r="Y5" i="9"/>
  <c r="AA5" i="9" s="1"/>
  <c r="AB5" i="9" s="1"/>
  <c r="Y100" i="9"/>
  <c r="AA100" i="9" s="1"/>
  <c r="AB100" i="9" s="1"/>
  <c r="U2" i="9"/>
  <c r="W2" i="9" s="1"/>
  <c r="U49" i="9"/>
  <c r="W49" i="9" s="1"/>
  <c r="X17" i="9"/>
  <c r="Z17" i="9" s="1"/>
  <c r="Y48" i="9"/>
  <c r="AA48" i="9" s="1"/>
  <c r="AB48" i="9" s="1"/>
  <c r="X26" i="9"/>
  <c r="Z26" i="9" s="1"/>
  <c r="X40" i="9"/>
  <c r="Z40" i="9" s="1"/>
  <c r="Y70" i="9"/>
  <c r="AA70" i="9" s="1"/>
  <c r="AB70" i="9" s="1"/>
  <c r="Y88" i="9"/>
  <c r="AA88" i="9" s="1"/>
  <c r="AB88" i="9" s="1"/>
  <c r="X94" i="9"/>
  <c r="Z94" i="9" s="1"/>
  <c r="X75" i="9"/>
  <c r="Z75" i="9" s="1"/>
  <c r="U73" i="9"/>
  <c r="W73" i="9" s="1"/>
  <c r="X39" i="9"/>
  <c r="Z39" i="9" s="1"/>
  <c r="X46" i="9"/>
  <c r="Z46" i="9" s="1"/>
  <c r="Y80" i="9"/>
  <c r="AA80" i="9" s="1"/>
  <c r="AB80" i="9" s="1"/>
  <c r="Y96" i="9"/>
  <c r="AA96" i="9" s="1"/>
  <c r="AB96" i="9" s="1"/>
  <c r="X101" i="9"/>
  <c r="Z101" i="9" s="1"/>
  <c r="X50" i="9"/>
  <c r="Z50" i="9" s="1"/>
  <c r="X15" i="9"/>
  <c r="Z15" i="9" s="1"/>
  <c r="AE95" i="9"/>
  <c r="AF95" i="9" s="1"/>
  <c r="Y77" i="9"/>
  <c r="AA77" i="9" s="1"/>
  <c r="AB77" i="9" s="1"/>
  <c r="X69" i="9"/>
  <c r="Z69" i="9" s="1"/>
  <c r="AD56" i="9"/>
  <c r="Y44" i="9"/>
  <c r="AA44" i="9" s="1"/>
  <c r="AB44" i="9" s="1"/>
  <c r="U22" i="9"/>
  <c r="W22" i="9" s="1"/>
  <c r="X79" i="9"/>
  <c r="Z79" i="9" s="1"/>
  <c r="X71" i="9"/>
  <c r="Z71" i="9" s="1"/>
  <c r="X54" i="9"/>
  <c r="Z54" i="9" s="1"/>
  <c r="X25" i="9"/>
  <c r="Z25" i="9" s="1"/>
  <c r="U10" i="9"/>
  <c r="W10" i="9" s="1"/>
  <c r="Y63" i="9"/>
  <c r="AA63" i="9" s="1"/>
  <c r="AB63" i="9" s="1"/>
  <c r="X87" i="9"/>
  <c r="Z87" i="9" s="1"/>
  <c r="U47" i="9"/>
  <c r="W47" i="9" s="1"/>
  <c r="X55" i="9"/>
  <c r="Z55" i="9" s="1"/>
  <c r="X23" i="9"/>
  <c r="Z23" i="9" s="1"/>
  <c r="X81" i="9"/>
  <c r="Z81" i="9" s="1"/>
  <c r="Y103" i="9"/>
  <c r="AA103" i="9" s="1"/>
  <c r="AB103" i="9" s="1"/>
  <c r="Y52" i="9"/>
  <c r="AA52" i="9" s="1"/>
  <c r="AB52" i="9" s="1"/>
  <c r="Y65" i="9"/>
  <c r="AA65" i="9" s="1"/>
  <c r="AB65" i="9" s="1"/>
  <c r="U91" i="9"/>
  <c r="W91" i="9" s="1"/>
  <c r="U57" i="9"/>
  <c r="W57" i="9" s="1"/>
  <c r="X19" i="9"/>
  <c r="Z19" i="9" s="1"/>
  <c r="X21" i="9"/>
  <c r="Z21" i="9" s="1"/>
  <c r="X35" i="9"/>
  <c r="Z35" i="9" s="1"/>
  <c r="X64" i="9"/>
  <c r="Z64" i="9" s="1"/>
  <c r="X18" i="9"/>
  <c r="Z18" i="9" s="1"/>
  <c r="X78" i="9"/>
  <c r="Z78" i="9" s="1"/>
  <c r="X74" i="9"/>
  <c r="Z74" i="9" s="1"/>
  <c r="Y98" i="9"/>
  <c r="AA98" i="9" s="1"/>
  <c r="AB98" i="9" s="1"/>
  <c r="X90" i="9"/>
  <c r="Z90" i="9" s="1"/>
  <c r="Y33" i="9"/>
  <c r="AA33" i="9" s="1"/>
  <c r="AB33" i="9" s="1"/>
  <c r="Y36" i="9"/>
  <c r="AA36" i="9" s="1"/>
  <c r="AB36" i="9" s="1"/>
  <c r="Y82" i="9"/>
  <c r="AA82" i="9" s="1"/>
  <c r="AB82" i="9" s="1"/>
  <c r="Y14" i="9"/>
  <c r="Y4" i="9"/>
  <c r="AA4" i="9" s="1"/>
  <c r="AB4" i="9" s="1"/>
  <c r="Y102" i="9"/>
  <c r="AA102" i="9" s="1"/>
  <c r="AB102" i="9" s="1"/>
  <c r="X58" i="9"/>
  <c r="Z58" i="9" s="1"/>
  <c r="X20" i="9"/>
  <c r="Z20" i="9" s="1"/>
  <c r="X76" i="9"/>
  <c r="Z76" i="9" s="1"/>
  <c r="X3" i="9"/>
  <c r="Z3" i="9" s="1"/>
  <c r="X86" i="9"/>
  <c r="Z86" i="9" s="1"/>
  <c r="X43" i="9"/>
  <c r="Z43" i="9" s="1"/>
  <c r="X12" i="9"/>
  <c r="Z12" i="9" s="1"/>
  <c r="U7" i="9"/>
  <c r="W7" i="9" s="1"/>
  <c r="X11" i="9"/>
  <c r="Z11" i="9" s="1"/>
  <c r="X53" i="9"/>
  <c r="Z53" i="9" s="1"/>
  <c r="X6" i="9"/>
  <c r="Z6" i="9" s="1"/>
  <c r="X45" i="9"/>
  <c r="Z45" i="9" s="1"/>
  <c r="U92" i="9"/>
  <c r="W92" i="9" s="1"/>
  <c r="Y31" i="9"/>
  <c r="AA31" i="9" s="1"/>
  <c r="AB31" i="9" s="1"/>
  <c r="Y67" i="9"/>
  <c r="AA67" i="9" s="1"/>
  <c r="AB67" i="9" s="1"/>
  <c r="X61" i="9"/>
  <c r="Z61" i="9" s="1"/>
  <c r="X99" i="9"/>
  <c r="Z99" i="9" s="1"/>
  <c r="X8" i="9"/>
  <c r="Z8" i="9" s="1"/>
  <c r="Y28" i="9"/>
  <c r="AA28" i="9" s="1"/>
  <c r="AB28" i="9" s="1"/>
  <c r="X13" i="9"/>
  <c r="Z13" i="9" s="1"/>
  <c r="U41" i="9"/>
  <c r="W41" i="9" s="1"/>
  <c r="Y62" i="9"/>
  <c r="AA62" i="9" s="1"/>
  <c r="AB62" i="9" s="1"/>
  <c r="Y16" i="9"/>
  <c r="AA16" i="9" s="1"/>
  <c r="AB16" i="9" s="1"/>
  <c r="Y83" i="9"/>
  <c r="AA83" i="9" s="1"/>
  <c r="AB83" i="9" s="1"/>
  <c r="Y66" i="9"/>
  <c r="AA66" i="9" s="1"/>
  <c r="AB66" i="9" s="1"/>
  <c r="E24" i="5"/>
  <c r="E24" i="6" s="1"/>
  <c r="F24" i="5"/>
  <c r="F24" i="6" s="1"/>
  <c r="G24" i="5"/>
  <c r="G24" i="6" s="1"/>
  <c r="E25" i="5"/>
  <c r="E25" i="6" s="1"/>
  <c r="F25" i="5"/>
  <c r="F25" i="6" s="1"/>
  <c r="G25" i="5"/>
  <c r="G25" i="6" s="1"/>
  <c r="E26" i="5"/>
  <c r="E26" i="6" s="1"/>
  <c r="F26" i="5"/>
  <c r="F26" i="6" s="1"/>
  <c r="G26" i="5"/>
  <c r="G26" i="6" s="1"/>
  <c r="E27" i="5"/>
  <c r="E27" i="6" s="1"/>
  <c r="F27" i="5"/>
  <c r="F27" i="6" s="1"/>
  <c r="G27" i="5"/>
  <c r="G27" i="6" s="1"/>
  <c r="E29" i="5"/>
  <c r="E29" i="6" s="1"/>
  <c r="F29" i="5"/>
  <c r="F29" i="6" s="1"/>
  <c r="G29" i="5"/>
  <c r="G29" i="6" s="1"/>
  <c r="E30" i="5"/>
  <c r="E30" i="6" s="1"/>
  <c r="F30" i="5"/>
  <c r="F30" i="6" s="1"/>
  <c r="G30" i="5"/>
  <c r="G30" i="6" s="1"/>
  <c r="E31" i="5"/>
  <c r="E31" i="6" s="1"/>
  <c r="F31" i="5"/>
  <c r="F31" i="6" s="1"/>
  <c r="G31" i="5"/>
  <c r="G31" i="6" s="1"/>
  <c r="E32" i="5"/>
  <c r="E32" i="6" s="1"/>
  <c r="F32" i="5"/>
  <c r="F32" i="6" s="1"/>
  <c r="G32" i="5"/>
  <c r="G32" i="6" s="1"/>
  <c r="E33" i="5"/>
  <c r="E33" i="6" s="1"/>
  <c r="F33" i="5"/>
  <c r="F33" i="6" s="1"/>
  <c r="G33" i="5"/>
  <c r="G33" i="6" s="1"/>
  <c r="E34" i="5"/>
  <c r="E34" i="6" s="1"/>
  <c r="F34" i="5"/>
  <c r="F34" i="6" s="1"/>
  <c r="G34" i="5"/>
  <c r="G34" i="6" s="1"/>
  <c r="E35" i="5"/>
  <c r="E35" i="6" s="1"/>
  <c r="F35" i="5"/>
  <c r="F35" i="6" s="1"/>
  <c r="G35" i="5"/>
  <c r="G35" i="6" s="1"/>
  <c r="E36" i="5"/>
  <c r="E36" i="6" s="1"/>
  <c r="F36" i="5"/>
  <c r="F36" i="6" s="1"/>
  <c r="G36" i="5"/>
  <c r="G36" i="6" s="1"/>
  <c r="E37" i="5"/>
  <c r="E37" i="6" s="1"/>
  <c r="F37" i="5"/>
  <c r="F37" i="6" s="1"/>
  <c r="G37" i="5"/>
  <c r="G37" i="6" s="1"/>
  <c r="E38" i="5"/>
  <c r="E38" i="6" s="1"/>
  <c r="F38" i="5"/>
  <c r="F38" i="6" s="1"/>
  <c r="G38" i="5"/>
  <c r="G38" i="6" s="1"/>
  <c r="E39" i="5"/>
  <c r="E39" i="6" s="1"/>
  <c r="F39" i="5"/>
  <c r="F39" i="6" s="1"/>
  <c r="G39" i="5"/>
  <c r="G39" i="6" s="1"/>
  <c r="E40" i="5"/>
  <c r="E40" i="6" s="1"/>
  <c r="F40" i="5"/>
  <c r="F40" i="6" s="1"/>
  <c r="G40" i="5"/>
  <c r="G40" i="6" s="1"/>
  <c r="E41" i="5"/>
  <c r="E41" i="6" s="1"/>
  <c r="F41" i="5"/>
  <c r="F41" i="6" s="1"/>
  <c r="G41" i="5"/>
  <c r="G41" i="6" s="1"/>
  <c r="E42" i="5"/>
  <c r="E42" i="6" s="1"/>
  <c r="F42" i="5"/>
  <c r="F42" i="6" s="1"/>
  <c r="G42" i="5"/>
  <c r="G42" i="6" s="1"/>
  <c r="E43" i="5"/>
  <c r="E43" i="6" s="1"/>
  <c r="F43" i="5"/>
  <c r="F43" i="6" s="1"/>
  <c r="G43" i="5"/>
  <c r="G43" i="6" s="1"/>
  <c r="E44" i="5"/>
  <c r="E44" i="6" s="1"/>
  <c r="F44" i="5"/>
  <c r="F44" i="6" s="1"/>
  <c r="G44" i="5"/>
  <c r="G44" i="6" s="1"/>
  <c r="E45" i="5"/>
  <c r="E45" i="6" s="1"/>
  <c r="F45" i="5"/>
  <c r="F45" i="6" s="1"/>
  <c r="G45" i="5"/>
  <c r="H45" i="5" s="1"/>
  <c r="E46" i="5"/>
  <c r="E46" i="6" s="1"/>
  <c r="F46" i="5"/>
  <c r="F46" i="6" s="1"/>
  <c r="G46" i="5"/>
  <c r="G46" i="6" s="1"/>
  <c r="E47" i="5"/>
  <c r="E47" i="6" s="1"/>
  <c r="F47" i="5"/>
  <c r="F47" i="6" s="1"/>
  <c r="G47" i="5"/>
  <c r="G47" i="6" s="1"/>
  <c r="E48" i="5"/>
  <c r="E48" i="6" s="1"/>
  <c r="F48" i="5"/>
  <c r="F48" i="6" s="1"/>
  <c r="G48" i="5"/>
  <c r="G48" i="6" s="1"/>
  <c r="E49" i="5"/>
  <c r="E49" i="6" s="1"/>
  <c r="F49" i="5"/>
  <c r="F49" i="6" s="1"/>
  <c r="G49" i="5"/>
  <c r="G49" i="6" s="1"/>
  <c r="E50" i="5"/>
  <c r="E50" i="6" s="1"/>
  <c r="F50" i="5"/>
  <c r="F50" i="6" s="1"/>
  <c r="G50" i="5"/>
  <c r="G50" i="6" s="1"/>
  <c r="E51" i="5"/>
  <c r="E51" i="6" s="1"/>
  <c r="F51" i="5"/>
  <c r="F51" i="6" s="1"/>
  <c r="G51" i="5"/>
  <c r="G51" i="6" s="1"/>
  <c r="E52" i="5"/>
  <c r="E52" i="6" s="1"/>
  <c r="F52" i="5"/>
  <c r="F52" i="6" s="1"/>
  <c r="G52" i="5"/>
  <c r="G52" i="6" s="1"/>
  <c r="E53" i="5"/>
  <c r="E53" i="6" s="1"/>
  <c r="F53" i="5"/>
  <c r="F53" i="6" s="1"/>
  <c r="G53" i="5"/>
  <c r="G53" i="6" s="1"/>
  <c r="E54" i="5"/>
  <c r="E54" i="6" s="1"/>
  <c r="F54" i="5"/>
  <c r="F54" i="6" s="1"/>
  <c r="G54" i="5"/>
  <c r="G54" i="6" s="1"/>
  <c r="E55" i="5"/>
  <c r="E55" i="6" s="1"/>
  <c r="F55" i="5"/>
  <c r="F55" i="6" s="1"/>
  <c r="G55" i="5"/>
  <c r="G55" i="6" s="1"/>
  <c r="E56" i="5"/>
  <c r="E56" i="6" s="1"/>
  <c r="F56" i="5"/>
  <c r="F56" i="6" s="1"/>
  <c r="G56" i="5"/>
  <c r="G56" i="6" s="1"/>
  <c r="E57" i="5"/>
  <c r="E57" i="6" s="1"/>
  <c r="F57" i="5"/>
  <c r="F57" i="6" s="1"/>
  <c r="G57" i="5"/>
  <c r="G57" i="6" s="1"/>
  <c r="E58" i="5"/>
  <c r="E58" i="6" s="1"/>
  <c r="F58" i="5"/>
  <c r="F58" i="6" s="1"/>
  <c r="G58" i="5"/>
  <c r="G58" i="6" s="1"/>
  <c r="E59" i="5"/>
  <c r="E59" i="6" s="1"/>
  <c r="F59" i="5"/>
  <c r="F59" i="6" s="1"/>
  <c r="G59" i="5"/>
  <c r="G59" i="6" s="1"/>
  <c r="E60" i="5"/>
  <c r="E60" i="6" s="1"/>
  <c r="F60" i="5"/>
  <c r="F60" i="6" s="1"/>
  <c r="G60" i="5"/>
  <c r="G60" i="6" s="1"/>
  <c r="E61" i="5"/>
  <c r="E61" i="6" s="1"/>
  <c r="F61" i="5"/>
  <c r="F61" i="6" s="1"/>
  <c r="G61" i="5"/>
  <c r="G61" i="6" s="1"/>
  <c r="E62" i="5"/>
  <c r="E62" i="6" s="1"/>
  <c r="F62" i="5"/>
  <c r="F62" i="6" s="1"/>
  <c r="G62" i="5"/>
  <c r="G62" i="6" s="1"/>
  <c r="E63" i="5"/>
  <c r="E63" i="6" s="1"/>
  <c r="F63" i="5"/>
  <c r="F63" i="6" s="1"/>
  <c r="G63" i="5"/>
  <c r="G63" i="6" s="1"/>
  <c r="E64" i="5"/>
  <c r="E64" i="6" s="1"/>
  <c r="F64" i="5"/>
  <c r="F64" i="6" s="1"/>
  <c r="G64" i="5"/>
  <c r="G64" i="6" s="1"/>
  <c r="E65" i="5"/>
  <c r="E65" i="6" s="1"/>
  <c r="F65" i="5"/>
  <c r="F65" i="6" s="1"/>
  <c r="G65" i="5"/>
  <c r="G65" i="6" s="1"/>
  <c r="E66" i="5"/>
  <c r="E66" i="6" s="1"/>
  <c r="F66" i="5"/>
  <c r="F66" i="6" s="1"/>
  <c r="G66" i="5"/>
  <c r="G66" i="6" s="1"/>
  <c r="E67" i="5"/>
  <c r="E67" i="6" s="1"/>
  <c r="F67" i="5"/>
  <c r="F67" i="6" s="1"/>
  <c r="G67" i="5"/>
  <c r="G67" i="6" s="1"/>
  <c r="E68" i="5"/>
  <c r="E68" i="6" s="1"/>
  <c r="F68" i="5"/>
  <c r="F68" i="6" s="1"/>
  <c r="G68" i="5"/>
  <c r="G68" i="6" s="1"/>
  <c r="E69" i="5"/>
  <c r="E69" i="6" s="1"/>
  <c r="F69" i="5"/>
  <c r="F69" i="6" s="1"/>
  <c r="G69" i="5"/>
  <c r="G69" i="6" s="1"/>
  <c r="E70" i="5"/>
  <c r="E70" i="6" s="1"/>
  <c r="F70" i="5"/>
  <c r="F70" i="6" s="1"/>
  <c r="G70" i="5"/>
  <c r="G70" i="6" s="1"/>
  <c r="E71" i="5"/>
  <c r="E71" i="6" s="1"/>
  <c r="F71" i="5"/>
  <c r="F71" i="6" s="1"/>
  <c r="G71" i="5"/>
  <c r="G71" i="6" s="1"/>
  <c r="E72" i="5"/>
  <c r="E72" i="6" s="1"/>
  <c r="F72" i="5"/>
  <c r="F72" i="6" s="1"/>
  <c r="G72" i="5"/>
  <c r="G72" i="6" s="1"/>
  <c r="E73" i="5"/>
  <c r="E73" i="6" s="1"/>
  <c r="F73" i="5"/>
  <c r="F73" i="6" s="1"/>
  <c r="G73" i="5"/>
  <c r="G73" i="6" s="1"/>
  <c r="E74" i="5"/>
  <c r="E74" i="6" s="1"/>
  <c r="F74" i="5"/>
  <c r="F74" i="6" s="1"/>
  <c r="G74" i="5"/>
  <c r="G74" i="6" s="1"/>
  <c r="E75" i="5"/>
  <c r="E75" i="6" s="1"/>
  <c r="F75" i="5"/>
  <c r="F75" i="6" s="1"/>
  <c r="G75" i="5"/>
  <c r="G75" i="6" s="1"/>
  <c r="E76" i="5"/>
  <c r="E76" i="6" s="1"/>
  <c r="F76" i="5"/>
  <c r="F76" i="6" s="1"/>
  <c r="G76" i="5"/>
  <c r="G76" i="6" s="1"/>
  <c r="E77" i="5"/>
  <c r="E77" i="6" s="1"/>
  <c r="F77" i="5"/>
  <c r="F77" i="6" s="1"/>
  <c r="G77" i="5"/>
  <c r="G77" i="6" s="1"/>
  <c r="E78" i="5"/>
  <c r="E78" i="6" s="1"/>
  <c r="F78" i="5"/>
  <c r="F78" i="6" s="1"/>
  <c r="G78" i="5"/>
  <c r="G78" i="6" s="1"/>
  <c r="E79" i="5"/>
  <c r="E79" i="6" s="1"/>
  <c r="F79" i="5"/>
  <c r="F79" i="6" s="1"/>
  <c r="G79" i="5"/>
  <c r="G79" i="6" s="1"/>
  <c r="E80" i="5"/>
  <c r="E80" i="6" s="1"/>
  <c r="F80" i="5"/>
  <c r="F80" i="6" s="1"/>
  <c r="G80" i="5"/>
  <c r="G80" i="6" s="1"/>
  <c r="E81" i="5"/>
  <c r="E81" i="6" s="1"/>
  <c r="F81" i="5"/>
  <c r="F81" i="6" s="1"/>
  <c r="G81" i="5"/>
  <c r="G81" i="6" s="1"/>
  <c r="E82" i="5"/>
  <c r="E82" i="6" s="1"/>
  <c r="F82" i="5"/>
  <c r="F82" i="6" s="1"/>
  <c r="G82" i="5"/>
  <c r="G82" i="6" s="1"/>
  <c r="E83" i="5"/>
  <c r="E83" i="6" s="1"/>
  <c r="F83" i="5"/>
  <c r="F83" i="6" s="1"/>
  <c r="G83" i="5"/>
  <c r="G83" i="6" s="1"/>
  <c r="E84" i="5"/>
  <c r="E84" i="6" s="1"/>
  <c r="F84" i="5"/>
  <c r="F84" i="6" s="1"/>
  <c r="G84" i="5"/>
  <c r="G84" i="6" s="1"/>
  <c r="E85" i="5"/>
  <c r="E85" i="6" s="1"/>
  <c r="F85" i="5"/>
  <c r="F85" i="6" s="1"/>
  <c r="G85" i="5"/>
  <c r="G85" i="6" s="1"/>
  <c r="E86" i="5"/>
  <c r="E86" i="6" s="1"/>
  <c r="F86" i="5"/>
  <c r="F86" i="6" s="1"/>
  <c r="G86" i="5"/>
  <c r="G86" i="6" s="1"/>
  <c r="E87" i="5"/>
  <c r="E87" i="6" s="1"/>
  <c r="F87" i="5"/>
  <c r="F87" i="6" s="1"/>
  <c r="G87" i="5"/>
  <c r="G87" i="6" s="1"/>
  <c r="E88" i="5"/>
  <c r="E88" i="6" s="1"/>
  <c r="F88" i="5"/>
  <c r="F88" i="6" s="1"/>
  <c r="G88" i="5"/>
  <c r="G88" i="6" s="1"/>
  <c r="E89" i="5"/>
  <c r="E89" i="6" s="1"/>
  <c r="F89" i="5"/>
  <c r="F89" i="6" s="1"/>
  <c r="G89" i="5"/>
  <c r="G89" i="6" s="1"/>
  <c r="E90" i="5"/>
  <c r="E90" i="6" s="1"/>
  <c r="F90" i="5"/>
  <c r="F90" i="6" s="1"/>
  <c r="G90" i="5"/>
  <c r="G90" i="6" s="1"/>
  <c r="E91" i="5"/>
  <c r="E91" i="6" s="1"/>
  <c r="F91" i="5"/>
  <c r="F91" i="6" s="1"/>
  <c r="G91" i="5"/>
  <c r="G91" i="6" s="1"/>
  <c r="E92" i="5"/>
  <c r="E92" i="6" s="1"/>
  <c r="F92" i="5"/>
  <c r="F92" i="6" s="1"/>
  <c r="G92" i="5"/>
  <c r="G92" i="6" s="1"/>
  <c r="E93" i="5"/>
  <c r="E93" i="6" s="1"/>
  <c r="F93" i="5"/>
  <c r="F93" i="6" s="1"/>
  <c r="G93" i="5"/>
  <c r="G93" i="6" s="1"/>
  <c r="E94" i="5"/>
  <c r="E94" i="6" s="1"/>
  <c r="F94" i="5"/>
  <c r="F94" i="6" s="1"/>
  <c r="G94" i="5"/>
  <c r="G94" i="6" s="1"/>
  <c r="E95" i="5"/>
  <c r="E95" i="6" s="1"/>
  <c r="F95" i="5"/>
  <c r="F95" i="6" s="1"/>
  <c r="G95" i="5"/>
  <c r="G95" i="6" s="1"/>
  <c r="E96" i="5"/>
  <c r="E96" i="6" s="1"/>
  <c r="F96" i="5"/>
  <c r="F96" i="6" s="1"/>
  <c r="G96" i="5"/>
  <c r="G96" i="6" s="1"/>
  <c r="E97" i="5"/>
  <c r="E97" i="6" s="1"/>
  <c r="F97" i="5"/>
  <c r="F97" i="6" s="1"/>
  <c r="G97" i="5"/>
  <c r="G97" i="6" s="1"/>
  <c r="E98" i="5"/>
  <c r="E98" i="6" s="1"/>
  <c r="F98" i="5"/>
  <c r="F98" i="6" s="1"/>
  <c r="G98" i="5"/>
  <c r="H98" i="5" s="1"/>
  <c r="E99" i="5"/>
  <c r="E99" i="6" s="1"/>
  <c r="F99" i="5"/>
  <c r="F99" i="6" s="1"/>
  <c r="G99" i="5"/>
  <c r="G99" i="6" s="1"/>
  <c r="E100" i="5"/>
  <c r="E100" i="6" s="1"/>
  <c r="F100" i="5"/>
  <c r="F100" i="6" s="1"/>
  <c r="G100" i="5"/>
  <c r="G100" i="6" s="1"/>
  <c r="E101" i="5"/>
  <c r="E101" i="6" s="1"/>
  <c r="F101" i="5"/>
  <c r="F101" i="6" s="1"/>
  <c r="G101" i="5"/>
  <c r="H101" i="5" s="1"/>
  <c r="E102" i="5"/>
  <c r="E102" i="6" s="1"/>
  <c r="F102" i="5"/>
  <c r="F102" i="6" s="1"/>
  <c r="G102" i="5"/>
  <c r="G102" i="6" s="1"/>
  <c r="E103" i="5"/>
  <c r="E103" i="6" s="1"/>
  <c r="F103" i="5"/>
  <c r="F103" i="6" s="1"/>
  <c r="G103" i="5"/>
  <c r="H103" i="5" s="1"/>
  <c r="B25" i="5"/>
  <c r="AA25" i="5" s="1"/>
  <c r="C25" i="5"/>
  <c r="D25" i="5"/>
  <c r="B26" i="5"/>
  <c r="AA26" i="5" s="1"/>
  <c r="C26" i="5"/>
  <c r="D26" i="5"/>
  <c r="B27" i="5"/>
  <c r="AA27" i="5" s="1"/>
  <c r="C27" i="5"/>
  <c r="D27" i="5"/>
  <c r="B28" i="5"/>
  <c r="AA28" i="5" s="1"/>
  <c r="C28" i="5"/>
  <c r="G28" i="5" s="1"/>
  <c r="H28" i="5" s="1"/>
  <c r="I28" i="5" s="1"/>
  <c r="D28" i="5"/>
  <c r="B29" i="5"/>
  <c r="AA29" i="5" s="1"/>
  <c r="C29" i="5"/>
  <c r="D29" i="5"/>
  <c r="B30" i="5"/>
  <c r="AA30" i="5" s="1"/>
  <c r="C30" i="5"/>
  <c r="D30" i="5"/>
  <c r="B31" i="5"/>
  <c r="AA31" i="5" s="1"/>
  <c r="C31" i="5"/>
  <c r="D31" i="5"/>
  <c r="B32" i="5"/>
  <c r="AA32" i="5" s="1"/>
  <c r="C32" i="5"/>
  <c r="D32" i="5"/>
  <c r="B33" i="5"/>
  <c r="AA33" i="5" s="1"/>
  <c r="C33" i="5"/>
  <c r="D33" i="5"/>
  <c r="B34" i="5"/>
  <c r="AA34" i="5" s="1"/>
  <c r="C34" i="5"/>
  <c r="D34" i="5"/>
  <c r="B35" i="5"/>
  <c r="AA35" i="5" s="1"/>
  <c r="C35" i="5"/>
  <c r="D35" i="5"/>
  <c r="B36" i="5"/>
  <c r="AA36" i="5" s="1"/>
  <c r="C36" i="5"/>
  <c r="D36" i="5"/>
  <c r="B37" i="5"/>
  <c r="AA37" i="5" s="1"/>
  <c r="C37" i="5"/>
  <c r="D37" i="5"/>
  <c r="B38" i="5"/>
  <c r="AA38" i="5" s="1"/>
  <c r="C38" i="5"/>
  <c r="D38" i="5"/>
  <c r="B39" i="5"/>
  <c r="AA39" i="5" s="1"/>
  <c r="C39" i="5"/>
  <c r="D39" i="5"/>
  <c r="B40" i="5"/>
  <c r="AA40" i="5" s="1"/>
  <c r="C40" i="5"/>
  <c r="D40" i="5"/>
  <c r="B41" i="5"/>
  <c r="AA41" i="5" s="1"/>
  <c r="C41" i="5"/>
  <c r="D41" i="5"/>
  <c r="B42" i="5"/>
  <c r="AA42" i="5" s="1"/>
  <c r="C42" i="5"/>
  <c r="D42" i="5"/>
  <c r="B43" i="5"/>
  <c r="AA43" i="5" s="1"/>
  <c r="C43" i="5"/>
  <c r="D43" i="5"/>
  <c r="B44" i="5"/>
  <c r="AA44" i="5" s="1"/>
  <c r="C44" i="5"/>
  <c r="D44" i="5"/>
  <c r="B45" i="5"/>
  <c r="AA45" i="5" s="1"/>
  <c r="C45" i="5"/>
  <c r="D45" i="5"/>
  <c r="B46" i="5"/>
  <c r="AA46" i="5" s="1"/>
  <c r="C46" i="5"/>
  <c r="D46" i="5"/>
  <c r="B47" i="5"/>
  <c r="AA47" i="5" s="1"/>
  <c r="C47" i="5"/>
  <c r="D47" i="5"/>
  <c r="B48" i="5"/>
  <c r="AA48" i="5" s="1"/>
  <c r="C48" i="5"/>
  <c r="D48" i="5"/>
  <c r="B49" i="5"/>
  <c r="AA49" i="5" s="1"/>
  <c r="C49" i="5"/>
  <c r="D49" i="5"/>
  <c r="B50" i="5"/>
  <c r="AA50" i="5" s="1"/>
  <c r="C50" i="5"/>
  <c r="D50" i="5"/>
  <c r="B51" i="5"/>
  <c r="AA51" i="5" s="1"/>
  <c r="C51" i="5"/>
  <c r="D51" i="5"/>
  <c r="B52" i="5"/>
  <c r="AA52" i="5" s="1"/>
  <c r="C52" i="5"/>
  <c r="D52" i="5"/>
  <c r="B53" i="5"/>
  <c r="AA53" i="5" s="1"/>
  <c r="C53" i="5"/>
  <c r="D53" i="5"/>
  <c r="B54" i="5"/>
  <c r="AA54" i="5" s="1"/>
  <c r="C54" i="5"/>
  <c r="D54" i="5"/>
  <c r="B55" i="5"/>
  <c r="AA55" i="5" s="1"/>
  <c r="C55" i="5"/>
  <c r="D55" i="5"/>
  <c r="B56" i="5"/>
  <c r="AA56" i="5" s="1"/>
  <c r="C56" i="5"/>
  <c r="D56" i="5"/>
  <c r="B57" i="5"/>
  <c r="AA57" i="5" s="1"/>
  <c r="C57" i="5"/>
  <c r="D57" i="5"/>
  <c r="B58" i="5"/>
  <c r="AA58" i="5" s="1"/>
  <c r="C58" i="5"/>
  <c r="D58" i="5"/>
  <c r="B59" i="5"/>
  <c r="AA59" i="5" s="1"/>
  <c r="C59" i="5"/>
  <c r="D59" i="5"/>
  <c r="B60" i="5"/>
  <c r="AA60" i="5" s="1"/>
  <c r="C60" i="5"/>
  <c r="D60" i="5"/>
  <c r="B61" i="5"/>
  <c r="AA61" i="5" s="1"/>
  <c r="C61" i="5"/>
  <c r="D61" i="5"/>
  <c r="B62" i="5"/>
  <c r="AA62" i="5" s="1"/>
  <c r="C62" i="5"/>
  <c r="D62" i="5"/>
  <c r="B63" i="5"/>
  <c r="AA63" i="5" s="1"/>
  <c r="C63" i="5"/>
  <c r="D63" i="5"/>
  <c r="B64" i="5"/>
  <c r="AA64" i="5" s="1"/>
  <c r="C64" i="5"/>
  <c r="D64" i="5"/>
  <c r="B65" i="5"/>
  <c r="AA65" i="5" s="1"/>
  <c r="C65" i="5"/>
  <c r="D65" i="5"/>
  <c r="B66" i="5"/>
  <c r="AA66" i="5" s="1"/>
  <c r="C66" i="5"/>
  <c r="D66" i="5"/>
  <c r="B67" i="5"/>
  <c r="AA67" i="5" s="1"/>
  <c r="C67" i="5"/>
  <c r="D67" i="5"/>
  <c r="B68" i="5"/>
  <c r="AA68" i="5" s="1"/>
  <c r="C68" i="5"/>
  <c r="D68" i="5"/>
  <c r="B69" i="5"/>
  <c r="AA69" i="5" s="1"/>
  <c r="C69" i="5"/>
  <c r="D69" i="5"/>
  <c r="B70" i="5"/>
  <c r="AA70" i="5" s="1"/>
  <c r="C70" i="5"/>
  <c r="D70" i="5"/>
  <c r="B71" i="5"/>
  <c r="AA71" i="5" s="1"/>
  <c r="C71" i="5"/>
  <c r="D71" i="5"/>
  <c r="B72" i="5"/>
  <c r="AA72" i="5" s="1"/>
  <c r="C72" i="5"/>
  <c r="D72" i="5"/>
  <c r="B73" i="5"/>
  <c r="AA73" i="5" s="1"/>
  <c r="C73" i="5"/>
  <c r="D73" i="5"/>
  <c r="B74" i="5"/>
  <c r="AA74" i="5" s="1"/>
  <c r="C74" i="5"/>
  <c r="D74" i="5"/>
  <c r="B75" i="5"/>
  <c r="AA75" i="5" s="1"/>
  <c r="C75" i="5"/>
  <c r="D75" i="5"/>
  <c r="B76" i="5"/>
  <c r="AA76" i="5" s="1"/>
  <c r="C76" i="5"/>
  <c r="D76" i="5"/>
  <c r="B77" i="5"/>
  <c r="AA77" i="5" s="1"/>
  <c r="C77" i="5"/>
  <c r="D77" i="5"/>
  <c r="B78" i="5"/>
  <c r="AA78" i="5" s="1"/>
  <c r="C78" i="5"/>
  <c r="D78" i="5"/>
  <c r="B79" i="5"/>
  <c r="AA79" i="5" s="1"/>
  <c r="C79" i="5"/>
  <c r="D79" i="5"/>
  <c r="B80" i="5"/>
  <c r="AA80" i="5" s="1"/>
  <c r="C80" i="5"/>
  <c r="D80" i="5"/>
  <c r="B81" i="5"/>
  <c r="AA81" i="5" s="1"/>
  <c r="C81" i="5"/>
  <c r="D81" i="5"/>
  <c r="B82" i="5"/>
  <c r="AA82" i="5" s="1"/>
  <c r="C82" i="5"/>
  <c r="D82" i="5"/>
  <c r="B83" i="5"/>
  <c r="AA83" i="5" s="1"/>
  <c r="C83" i="5"/>
  <c r="D83" i="5"/>
  <c r="B84" i="5"/>
  <c r="AA84" i="5" s="1"/>
  <c r="C84" i="5"/>
  <c r="D84" i="5"/>
  <c r="B85" i="5"/>
  <c r="AA85" i="5" s="1"/>
  <c r="C85" i="5"/>
  <c r="D85" i="5"/>
  <c r="B86" i="5"/>
  <c r="AA86" i="5" s="1"/>
  <c r="C86" i="5"/>
  <c r="D86" i="5"/>
  <c r="B87" i="5"/>
  <c r="AA87" i="5" s="1"/>
  <c r="C87" i="5"/>
  <c r="D87" i="5"/>
  <c r="B88" i="5"/>
  <c r="AA88" i="5" s="1"/>
  <c r="C88" i="5"/>
  <c r="D88" i="5"/>
  <c r="B89" i="5"/>
  <c r="AA89" i="5" s="1"/>
  <c r="C89" i="5"/>
  <c r="D89" i="5"/>
  <c r="B90" i="5"/>
  <c r="AA90" i="5" s="1"/>
  <c r="C90" i="5"/>
  <c r="D90" i="5"/>
  <c r="B91" i="5"/>
  <c r="AA91" i="5" s="1"/>
  <c r="C91" i="5"/>
  <c r="D91" i="5"/>
  <c r="B92" i="5"/>
  <c r="AA92" i="5" s="1"/>
  <c r="C92" i="5"/>
  <c r="D92" i="5"/>
  <c r="B93" i="5"/>
  <c r="AA93" i="5" s="1"/>
  <c r="C93" i="5"/>
  <c r="D93" i="5"/>
  <c r="B94" i="5"/>
  <c r="AA94" i="5" s="1"/>
  <c r="C94" i="5"/>
  <c r="D94" i="5"/>
  <c r="B95" i="5"/>
  <c r="AA95" i="5" s="1"/>
  <c r="C95" i="5"/>
  <c r="D95" i="5"/>
  <c r="B96" i="5"/>
  <c r="AA96" i="5" s="1"/>
  <c r="C96" i="5"/>
  <c r="D96" i="5"/>
  <c r="B97" i="5"/>
  <c r="AA97" i="5" s="1"/>
  <c r="C97" i="5"/>
  <c r="D97" i="5"/>
  <c r="B98" i="5"/>
  <c r="AA98" i="5" s="1"/>
  <c r="C98" i="5"/>
  <c r="D98" i="5"/>
  <c r="B99" i="5"/>
  <c r="AA99" i="5" s="1"/>
  <c r="C99" i="5"/>
  <c r="D99" i="5"/>
  <c r="B100" i="5"/>
  <c r="AA100" i="5" s="1"/>
  <c r="C100" i="5"/>
  <c r="D100" i="5"/>
  <c r="B101" i="5"/>
  <c r="AA101" i="5" s="1"/>
  <c r="C101" i="5"/>
  <c r="D101" i="5"/>
  <c r="B102" i="5"/>
  <c r="AA102" i="5" s="1"/>
  <c r="C102" i="5"/>
  <c r="D102" i="5"/>
  <c r="B103" i="5"/>
  <c r="AA103" i="5" s="1"/>
  <c r="C103" i="5"/>
  <c r="D103" i="5"/>
  <c r="B5" i="5"/>
  <c r="AA5" i="5" s="1"/>
  <c r="C5" i="5"/>
  <c r="G5" i="5" s="1"/>
  <c r="G5" i="6" s="1"/>
  <c r="B6" i="5"/>
  <c r="AA6" i="5" s="1"/>
  <c r="C6" i="5"/>
  <c r="G6" i="5" s="1"/>
  <c r="G6" i="6" s="1"/>
  <c r="D6" i="5"/>
  <c r="B7" i="5"/>
  <c r="AA7" i="5" s="1"/>
  <c r="C7" i="5"/>
  <c r="G7" i="5" s="1"/>
  <c r="G7" i="6" s="1"/>
  <c r="D7" i="5"/>
  <c r="B8" i="5"/>
  <c r="AA8" i="5" s="1"/>
  <c r="C8" i="5"/>
  <c r="G8" i="5" s="1"/>
  <c r="G8" i="6" s="1"/>
  <c r="D8" i="5"/>
  <c r="B9" i="5"/>
  <c r="AA9" i="5" s="1"/>
  <c r="C9" i="5"/>
  <c r="G9" i="5" s="1"/>
  <c r="G9" i="6" s="1"/>
  <c r="D9" i="5"/>
  <c r="B10" i="5"/>
  <c r="AA10" i="5" s="1"/>
  <c r="C10" i="5"/>
  <c r="G10" i="5" s="1"/>
  <c r="G10" i="6" s="1"/>
  <c r="D10" i="5"/>
  <c r="B11" i="5"/>
  <c r="AA11" i="5" s="1"/>
  <c r="C11" i="5"/>
  <c r="G11" i="5" s="1"/>
  <c r="G11" i="6" s="1"/>
  <c r="D11" i="5"/>
  <c r="B12" i="5"/>
  <c r="AA12" i="5" s="1"/>
  <c r="C12" i="5"/>
  <c r="G12" i="5" s="1"/>
  <c r="G12" i="6" s="1"/>
  <c r="D12" i="5"/>
  <c r="B13" i="5"/>
  <c r="AA13" i="5" s="1"/>
  <c r="C13" i="5"/>
  <c r="G13" i="5" s="1"/>
  <c r="G13" i="6" s="1"/>
  <c r="D13" i="5"/>
  <c r="B14" i="5"/>
  <c r="AA14" i="5" s="1"/>
  <c r="C14" i="5"/>
  <c r="G14" i="5" s="1"/>
  <c r="G14" i="6" s="1"/>
  <c r="D14" i="5"/>
  <c r="B15" i="5"/>
  <c r="AA15" i="5" s="1"/>
  <c r="C15" i="5"/>
  <c r="G15" i="5" s="1"/>
  <c r="G15" i="6" s="1"/>
  <c r="D15" i="5"/>
  <c r="B16" i="5"/>
  <c r="AA16" i="5" s="1"/>
  <c r="C16" i="5"/>
  <c r="G16" i="5" s="1"/>
  <c r="G16" i="6" s="1"/>
  <c r="D16" i="5"/>
  <c r="B17" i="5"/>
  <c r="AA17" i="5" s="1"/>
  <c r="C17" i="5"/>
  <c r="G17" i="5" s="1"/>
  <c r="G17" i="6" s="1"/>
  <c r="D17" i="5"/>
  <c r="B18" i="5"/>
  <c r="AA18" i="5" s="1"/>
  <c r="C18" i="5"/>
  <c r="G18" i="5" s="1"/>
  <c r="G18" i="6" s="1"/>
  <c r="D18" i="5"/>
  <c r="B19" i="5"/>
  <c r="AA19" i="5" s="1"/>
  <c r="C19" i="5"/>
  <c r="G19" i="5" s="1"/>
  <c r="G19" i="6" s="1"/>
  <c r="D19" i="5"/>
  <c r="B20" i="5"/>
  <c r="AA20" i="5" s="1"/>
  <c r="C20" i="5"/>
  <c r="G20" i="5" s="1"/>
  <c r="G20" i="6" s="1"/>
  <c r="D20" i="5"/>
  <c r="B21" i="5"/>
  <c r="AA21" i="5" s="1"/>
  <c r="C21" i="5"/>
  <c r="G21" i="5" s="1"/>
  <c r="G21" i="6" s="1"/>
  <c r="D21" i="5"/>
  <c r="B22" i="5"/>
  <c r="AA22" i="5" s="1"/>
  <c r="C22" i="5"/>
  <c r="G22" i="5" s="1"/>
  <c r="G22" i="6" s="1"/>
  <c r="D22" i="5"/>
  <c r="B23" i="5"/>
  <c r="AA23" i="5" s="1"/>
  <c r="C23" i="5"/>
  <c r="G23" i="5" s="1"/>
  <c r="G23" i="6" s="1"/>
  <c r="D23" i="5"/>
  <c r="B24" i="5"/>
  <c r="AA24" i="5" s="1"/>
  <c r="C24" i="5"/>
  <c r="D24" i="5"/>
  <c r="C4" i="5"/>
  <c r="G4" i="5" s="1"/>
  <c r="G4" i="6" s="1"/>
  <c r="D4" i="5"/>
  <c r="AA4" i="5"/>
  <c r="H25" i="5"/>
  <c r="I25" i="5" s="1"/>
  <c r="H29" i="5"/>
  <c r="I29" i="5" s="1"/>
  <c r="H33" i="5"/>
  <c r="H37" i="5"/>
  <c r="I37" i="5" s="1"/>
  <c r="L40" i="5"/>
  <c r="J40" i="5" s="1"/>
  <c r="M40" i="5" s="1"/>
  <c r="H41" i="5"/>
  <c r="L45" i="5"/>
  <c r="J45" i="5" s="1"/>
  <c r="H49" i="5"/>
  <c r="H53" i="5"/>
  <c r="I53" i="5" s="1"/>
  <c r="L56" i="5"/>
  <c r="J56" i="5" s="1"/>
  <c r="N56" i="5" s="1"/>
  <c r="H57" i="5"/>
  <c r="H61" i="5"/>
  <c r="L64" i="5"/>
  <c r="J64" i="5" s="1"/>
  <c r="T64" i="5" s="1"/>
  <c r="L65" i="5"/>
  <c r="J65" i="5" s="1"/>
  <c r="H65" i="5"/>
  <c r="H69" i="5"/>
  <c r="I69" i="5" s="1"/>
  <c r="L71" i="5"/>
  <c r="J71" i="5" s="1"/>
  <c r="H73" i="5"/>
  <c r="H77" i="5"/>
  <c r="I77" i="5" s="1"/>
  <c r="L79" i="5"/>
  <c r="J79" i="5" s="1"/>
  <c r="T79" i="5" s="1"/>
  <c r="L81" i="5"/>
  <c r="J81" i="5" s="1"/>
  <c r="H81" i="5"/>
  <c r="H85" i="5"/>
  <c r="I85" i="5" s="1"/>
  <c r="H89" i="5"/>
  <c r="L91" i="5"/>
  <c r="J91" i="5" s="1"/>
  <c r="H93" i="5"/>
  <c r="I93" i="5" s="1"/>
  <c r="L95" i="5"/>
  <c r="J95" i="5" s="1"/>
  <c r="H97" i="5"/>
  <c r="H24" i="5"/>
  <c r="H30" i="5"/>
  <c r="I30" i="5" s="1"/>
  <c r="H31" i="5"/>
  <c r="I31" i="5" s="1"/>
  <c r="H32" i="5"/>
  <c r="I32" i="5" s="1"/>
  <c r="H34" i="5"/>
  <c r="I34" i="5" s="1"/>
  <c r="H36" i="5"/>
  <c r="I36" i="5" s="1"/>
  <c r="H42" i="5"/>
  <c r="I42" i="5" s="1"/>
  <c r="H44" i="5"/>
  <c r="I44" i="5" s="1"/>
  <c r="H48" i="5"/>
  <c r="H50" i="5"/>
  <c r="I50" i="5" s="1"/>
  <c r="H52" i="5"/>
  <c r="I52" i="5" s="1"/>
  <c r="H66" i="5"/>
  <c r="I66" i="5" s="1"/>
  <c r="H68" i="5"/>
  <c r="I68" i="5" s="1"/>
  <c r="H78" i="5"/>
  <c r="I78" i="5" s="1"/>
  <c r="H84" i="5"/>
  <c r="I84" i="5" s="1"/>
  <c r="L24" i="5"/>
  <c r="J24" i="5" s="1"/>
  <c r="L25" i="5"/>
  <c r="J25" i="5" s="1"/>
  <c r="H26" i="5"/>
  <c r="I26" i="5" s="1"/>
  <c r="L26" i="5"/>
  <c r="J26" i="5" s="1"/>
  <c r="O26" i="5" s="1"/>
  <c r="H27" i="5"/>
  <c r="L27" i="5"/>
  <c r="J27" i="5" s="1"/>
  <c r="L29" i="5"/>
  <c r="J29" i="5" s="1"/>
  <c r="L31" i="5"/>
  <c r="J31" i="5" s="1"/>
  <c r="T31" i="5" s="1"/>
  <c r="L32" i="5"/>
  <c r="J32" i="5" s="1"/>
  <c r="L33" i="5"/>
  <c r="J33" i="5" s="1"/>
  <c r="L34" i="5"/>
  <c r="J34" i="5" s="1"/>
  <c r="M34" i="5" s="1"/>
  <c r="H35" i="5"/>
  <c r="L35" i="5"/>
  <c r="J35" i="5" s="1"/>
  <c r="L37" i="5"/>
  <c r="J37" i="5" s="1"/>
  <c r="N37" i="5" s="1"/>
  <c r="H38" i="5"/>
  <c r="I38" i="5" s="1"/>
  <c r="L39" i="5"/>
  <c r="J39" i="5" s="1"/>
  <c r="T39" i="5" s="1"/>
  <c r="H40" i="5"/>
  <c r="I40" i="5" s="1"/>
  <c r="L41" i="5"/>
  <c r="J41" i="5" s="1"/>
  <c r="L42" i="5"/>
  <c r="J42" i="5" s="1"/>
  <c r="M42" i="5" s="1"/>
  <c r="H43" i="5"/>
  <c r="L43" i="5"/>
  <c r="J43" i="5" s="1"/>
  <c r="M43" i="5" s="1"/>
  <c r="O43" i="5"/>
  <c r="H46" i="5"/>
  <c r="I46" i="5" s="1"/>
  <c r="L47" i="5"/>
  <c r="J47" i="5" s="1"/>
  <c r="O47" i="5" s="1"/>
  <c r="L48" i="5"/>
  <c r="J48" i="5" s="1"/>
  <c r="L49" i="5"/>
  <c r="J49" i="5" s="1"/>
  <c r="L50" i="5"/>
  <c r="J50" i="5" s="1"/>
  <c r="H51" i="5"/>
  <c r="L51" i="5"/>
  <c r="J51" i="5" s="1"/>
  <c r="L53" i="5"/>
  <c r="J53" i="5" s="1"/>
  <c r="V53" i="5" s="1"/>
  <c r="H54" i="5"/>
  <c r="I54" i="5" s="1"/>
  <c r="L55" i="5"/>
  <c r="J55" i="5" s="1"/>
  <c r="O55" i="5" s="1"/>
  <c r="H56" i="5"/>
  <c r="I56" i="5" s="1"/>
  <c r="L57" i="5"/>
  <c r="J57" i="5" s="1"/>
  <c r="H58" i="5"/>
  <c r="I58" i="5" s="1"/>
  <c r="L58" i="5"/>
  <c r="J58" i="5" s="1"/>
  <c r="H59" i="5"/>
  <c r="L59" i="5"/>
  <c r="J59" i="5" s="1"/>
  <c r="H60" i="5"/>
  <c r="I60" i="5" s="1"/>
  <c r="L61" i="5"/>
  <c r="J61" i="5" s="1"/>
  <c r="H62" i="5"/>
  <c r="I62" i="5" s="1"/>
  <c r="L63" i="5"/>
  <c r="J63" i="5" s="1"/>
  <c r="N63" i="5" s="1"/>
  <c r="H64" i="5"/>
  <c r="I64" i="5" s="1"/>
  <c r="L66" i="5"/>
  <c r="J66" i="5" s="1"/>
  <c r="O66" i="5" s="1"/>
  <c r="H67" i="5"/>
  <c r="I67" i="5" s="1"/>
  <c r="L67" i="5"/>
  <c r="J67" i="5" s="1"/>
  <c r="L69" i="5"/>
  <c r="J69" i="5" s="1"/>
  <c r="H70" i="5"/>
  <c r="I70" i="5" s="1"/>
  <c r="H72" i="5"/>
  <c r="I72" i="5" s="1"/>
  <c r="L72" i="5"/>
  <c r="J72" i="5" s="1"/>
  <c r="L73" i="5"/>
  <c r="J73" i="5" s="1"/>
  <c r="T73" i="5" s="1"/>
  <c r="H74" i="5"/>
  <c r="I74" i="5" s="1"/>
  <c r="L74" i="5"/>
  <c r="J74" i="5" s="1"/>
  <c r="H75" i="5"/>
  <c r="L75" i="5"/>
  <c r="J75" i="5" s="1"/>
  <c r="M75" i="5" s="1"/>
  <c r="H76" i="5"/>
  <c r="I76" i="5" s="1"/>
  <c r="L77" i="5"/>
  <c r="J77" i="5" s="1"/>
  <c r="L78" i="5"/>
  <c r="J78" i="5" s="1"/>
  <c r="N78" i="5" s="1"/>
  <c r="H80" i="5"/>
  <c r="I80" i="5" s="1"/>
  <c r="L80" i="5"/>
  <c r="J80" i="5" s="1"/>
  <c r="H82" i="5"/>
  <c r="I82" i="5" s="1"/>
  <c r="L82" i="5"/>
  <c r="J82" i="5" s="1"/>
  <c r="O82" i="5" s="1"/>
  <c r="H83" i="5"/>
  <c r="L85" i="5"/>
  <c r="J85" i="5" s="1"/>
  <c r="N85" i="5" s="1"/>
  <c r="H86" i="5"/>
  <c r="I86" i="5"/>
  <c r="L87" i="5"/>
  <c r="J87" i="5" s="1"/>
  <c r="H88" i="5"/>
  <c r="I88" i="5" s="1"/>
  <c r="L88" i="5"/>
  <c r="J88" i="5" s="1"/>
  <c r="L89" i="5"/>
  <c r="J89" i="5" s="1"/>
  <c r="U89" i="5" s="1"/>
  <c r="H90" i="5"/>
  <c r="I90" i="5" s="1"/>
  <c r="L90" i="5"/>
  <c r="J90" i="5" s="1"/>
  <c r="H91" i="5"/>
  <c r="I91" i="5" s="1"/>
  <c r="H92" i="5"/>
  <c r="I92" i="5" s="1"/>
  <c r="L93" i="5"/>
  <c r="J93" i="5" s="1"/>
  <c r="N93" i="5" s="1"/>
  <c r="H94" i="5"/>
  <c r="I94" i="5" s="1"/>
  <c r="H96" i="5"/>
  <c r="I96" i="5" s="1"/>
  <c r="L96" i="5"/>
  <c r="J96" i="5" s="1"/>
  <c r="M96" i="5" s="1"/>
  <c r="L97" i="5"/>
  <c r="J97" i="5" s="1"/>
  <c r="U97" i="5" s="1"/>
  <c r="L98" i="5"/>
  <c r="J98" i="5" s="1"/>
  <c r="H99" i="5"/>
  <c r="L99" i="5"/>
  <c r="J99" i="5" s="1"/>
  <c r="H100" i="5"/>
  <c r="I100" i="5" s="1"/>
  <c r="L101" i="5"/>
  <c r="J101" i="5" s="1"/>
  <c r="T101" i="5" s="1"/>
  <c r="H102" i="5"/>
  <c r="I102" i="5" s="1"/>
  <c r="AE29" i="9" l="1"/>
  <c r="AF29" i="9" s="1"/>
  <c r="AE38" i="9"/>
  <c r="AE84" i="9"/>
  <c r="AF84" i="9" s="1"/>
  <c r="AE56" i="9"/>
  <c r="AA14" i="9"/>
  <c r="AB14" i="9" s="1"/>
  <c r="AD14" i="9" s="1"/>
  <c r="Y3" i="9"/>
  <c r="AA3" i="9" s="1"/>
  <c r="AB3" i="9" s="1"/>
  <c r="AD3" i="9" s="1"/>
  <c r="AA32" i="9"/>
  <c r="AB32" i="9" s="1"/>
  <c r="AD32" i="9" s="1"/>
  <c r="Y17" i="9"/>
  <c r="AA17" i="9" s="1"/>
  <c r="AB17" i="9" s="1"/>
  <c r="AD17" i="9" s="1"/>
  <c r="Y61" i="9"/>
  <c r="AA61" i="9" s="1"/>
  <c r="AB61" i="9" s="1"/>
  <c r="AD61" i="9" s="1"/>
  <c r="Y97" i="9"/>
  <c r="AA97" i="9" s="1"/>
  <c r="AB97" i="9" s="1"/>
  <c r="AD97" i="9" s="1"/>
  <c r="Y13" i="9"/>
  <c r="AA13" i="9" s="1"/>
  <c r="AB13" i="9" s="1"/>
  <c r="Y55" i="9"/>
  <c r="AA55" i="9" s="1"/>
  <c r="AB55" i="9" s="1"/>
  <c r="AD55" i="9" s="1"/>
  <c r="Y15" i="9"/>
  <c r="AA15" i="9" s="1"/>
  <c r="AB15" i="9" s="1"/>
  <c r="Y39" i="9"/>
  <c r="AA39" i="9" s="1"/>
  <c r="AB39" i="9" s="1"/>
  <c r="AD39" i="9" s="1"/>
  <c r="Y87" i="9"/>
  <c r="AA87" i="9" s="1"/>
  <c r="AB87" i="9" s="1"/>
  <c r="AD87" i="9" s="1"/>
  <c r="Y75" i="9"/>
  <c r="AA75" i="9" s="1"/>
  <c r="AB75" i="9" s="1"/>
  <c r="AD75" i="9" s="1"/>
  <c r="Y35" i="9"/>
  <c r="AA35" i="9" s="1"/>
  <c r="AB35" i="9" s="1"/>
  <c r="Y51" i="9"/>
  <c r="AA51" i="9" s="1"/>
  <c r="AB51" i="9" s="1"/>
  <c r="AD51" i="9" s="1"/>
  <c r="Y89" i="9"/>
  <c r="AA89" i="9" s="1"/>
  <c r="AB89" i="9" s="1"/>
  <c r="AD89" i="9" s="1"/>
  <c r="AE72" i="9"/>
  <c r="AF72" i="9" s="1"/>
  <c r="Y54" i="9"/>
  <c r="AA54" i="9" s="1"/>
  <c r="AB54" i="9" s="1"/>
  <c r="AD54" i="9" s="1"/>
  <c r="Y42" i="9"/>
  <c r="AA42" i="9" s="1"/>
  <c r="AB42" i="9" s="1"/>
  <c r="AD42" i="9" s="1"/>
  <c r="Y90" i="9"/>
  <c r="AA90" i="9" s="1"/>
  <c r="AB90" i="9" s="1"/>
  <c r="AD90" i="9" s="1"/>
  <c r="Y40" i="9"/>
  <c r="AA40" i="9" s="1"/>
  <c r="AB40" i="9" s="1"/>
  <c r="AD40" i="9" s="1"/>
  <c r="Y86" i="9"/>
  <c r="AA86" i="9" s="1"/>
  <c r="AB86" i="9" s="1"/>
  <c r="AD86" i="9" s="1"/>
  <c r="Y101" i="9"/>
  <c r="AA101" i="9" s="1"/>
  <c r="AB101" i="9" s="1"/>
  <c r="AD101" i="9" s="1"/>
  <c r="AF38" i="9"/>
  <c r="AA85" i="9"/>
  <c r="AB85" i="9" s="1"/>
  <c r="AD85" i="9" s="1"/>
  <c r="Y21" i="9"/>
  <c r="AA21" i="9" s="1"/>
  <c r="AB21" i="9" s="1"/>
  <c r="AD21" i="9" s="1"/>
  <c r="Y25" i="9"/>
  <c r="AA25" i="9" s="1"/>
  <c r="AB25" i="9" s="1"/>
  <c r="AD25" i="9" s="1"/>
  <c r="Y30" i="9"/>
  <c r="AA30" i="9" s="1"/>
  <c r="AB30" i="9" s="1"/>
  <c r="AD35" i="9"/>
  <c r="AD67" i="9"/>
  <c r="AD44" i="9"/>
  <c r="AD31" i="9"/>
  <c r="AD63" i="9"/>
  <c r="AD83" i="9"/>
  <c r="AD28" i="9"/>
  <c r="Y6" i="9"/>
  <c r="AA6" i="9" s="1"/>
  <c r="AB6" i="9" s="1"/>
  <c r="Y76" i="9"/>
  <c r="AA76" i="9" s="1"/>
  <c r="AB76" i="9" s="1"/>
  <c r="AD4" i="9"/>
  <c r="AD98" i="9"/>
  <c r="Y69" i="9"/>
  <c r="AA69" i="9" s="1"/>
  <c r="AB69" i="9" s="1"/>
  <c r="AD5" i="9"/>
  <c r="AD16" i="9"/>
  <c r="X7" i="9"/>
  <c r="Z7" i="9" s="1"/>
  <c r="Y74" i="9"/>
  <c r="AA74" i="9" s="1"/>
  <c r="AB74" i="9" s="1"/>
  <c r="Y23" i="9"/>
  <c r="AA23" i="9" s="1"/>
  <c r="AB23" i="9" s="1"/>
  <c r="X22" i="9"/>
  <c r="Z22" i="9" s="1"/>
  <c r="AD77" i="9"/>
  <c r="Y94" i="9"/>
  <c r="AA94" i="9" s="1"/>
  <c r="AB94" i="9" s="1"/>
  <c r="AE32" i="9"/>
  <c r="AF32" i="9" s="1"/>
  <c r="AE60" i="9"/>
  <c r="AF60" i="9" s="1"/>
  <c r="AE27" i="9"/>
  <c r="AF27" i="9" s="1"/>
  <c r="Y8" i="9"/>
  <c r="AA8" i="9" s="1"/>
  <c r="AB8" i="9" s="1"/>
  <c r="AD36" i="9"/>
  <c r="Y64" i="9"/>
  <c r="AA64" i="9" s="1"/>
  <c r="AB64" i="9" s="1"/>
  <c r="X2" i="9"/>
  <c r="Z2" i="9" s="1"/>
  <c r="Y93" i="9"/>
  <c r="AA93" i="9" s="1"/>
  <c r="AB93" i="9" s="1"/>
  <c r="Y68" i="9"/>
  <c r="AA68" i="9" s="1"/>
  <c r="AB68" i="9" s="1"/>
  <c r="X41" i="9"/>
  <c r="Z41" i="9" s="1"/>
  <c r="X92" i="9"/>
  <c r="Z92" i="9" s="1"/>
  <c r="Y53" i="9"/>
  <c r="AA53" i="9" s="1"/>
  <c r="AB53" i="9" s="1"/>
  <c r="Y12" i="9"/>
  <c r="AA12" i="9" s="1"/>
  <c r="AB12" i="9" s="1"/>
  <c r="AD33" i="9"/>
  <c r="Y19" i="9"/>
  <c r="AA19" i="9" s="1"/>
  <c r="AB19" i="9" s="1"/>
  <c r="AD52" i="9"/>
  <c r="X10" i="9"/>
  <c r="Z10" i="9" s="1"/>
  <c r="AF56" i="9"/>
  <c r="AD96" i="9"/>
  <c r="X73" i="9"/>
  <c r="Z73" i="9" s="1"/>
  <c r="AE37" i="9"/>
  <c r="AF37" i="9" s="1"/>
  <c r="AE34" i="9"/>
  <c r="AF34" i="9" s="1"/>
  <c r="AD82" i="9"/>
  <c r="Y99" i="9"/>
  <c r="AA99" i="9" s="1"/>
  <c r="AB99" i="9" s="1"/>
  <c r="Y58" i="9"/>
  <c r="AA58" i="9" s="1"/>
  <c r="AB58" i="9" s="1"/>
  <c r="Y78" i="9"/>
  <c r="AA78" i="9" s="1"/>
  <c r="AB78" i="9" s="1"/>
  <c r="AD103" i="9"/>
  <c r="Y71" i="9"/>
  <c r="AA71" i="9" s="1"/>
  <c r="AB71" i="9" s="1"/>
  <c r="AD80" i="9"/>
  <c r="Y24" i="9"/>
  <c r="AA24" i="9" s="1"/>
  <c r="AB24" i="9" s="1"/>
  <c r="Y26" i="9"/>
  <c r="AA26" i="9" s="1"/>
  <c r="AB26" i="9" s="1"/>
  <c r="X49" i="9"/>
  <c r="Z49" i="9" s="1"/>
  <c r="AD62" i="9"/>
  <c r="AD65" i="9"/>
  <c r="AD13" i="9"/>
  <c r="X57" i="9"/>
  <c r="Z57" i="9" s="1"/>
  <c r="AD88" i="9"/>
  <c r="AD48" i="9"/>
  <c r="Y9" i="9"/>
  <c r="AA9" i="9" s="1"/>
  <c r="AB9" i="9" s="1"/>
  <c r="AE59" i="9"/>
  <c r="AF59" i="9" s="1"/>
  <c r="Y20" i="9"/>
  <c r="AA20" i="9" s="1"/>
  <c r="AB20" i="9" s="1"/>
  <c r="AD66" i="9"/>
  <c r="Y45" i="9"/>
  <c r="AA45" i="9" s="1"/>
  <c r="AB45" i="9" s="1"/>
  <c r="Y11" i="9"/>
  <c r="AA11" i="9" s="1"/>
  <c r="AB11" i="9" s="1"/>
  <c r="Y43" i="9"/>
  <c r="AA43" i="9" s="1"/>
  <c r="AB43" i="9" s="1"/>
  <c r="AD102" i="9"/>
  <c r="Y18" i="9"/>
  <c r="AA18" i="9" s="1"/>
  <c r="AB18" i="9" s="1"/>
  <c r="X91" i="9"/>
  <c r="Z91" i="9" s="1"/>
  <c r="Y81" i="9"/>
  <c r="AA81" i="9" s="1"/>
  <c r="AB81" i="9" s="1"/>
  <c r="X47" i="9"/>
  <c r="Z47" i="9" s="1"/>
  <c r="Y79" i="9"/>
  <c r="AA79" i="9" s="1"/>
  <c r="AB79" i="9" s="1"/>
  <c r="Y50" i="9"/>
  <c r="AA50" i="9" s="1"/>
  <c r="AB50" i="9" s="1"/>
  <c r="Y46" i="9"/>
  <c r="AA46" i="9" s="1"/>
  <c r="AB46" i="9" s="1"/>
  <c r="AD70" i="9"/>
  <c r="AD100" i="9"/>
  <c r="I83" i="5"/>
  <c r="I75" i="5"/>
  <c r="L70" i="5"/>
  <c r="J70" i="5" s="1"/>
  <c r="T70" i="5" s="1"/>
  <c r="L62" i="5"/>
  <c r="J62" i="5" s="1"/>
  <c r="T62" i="5" s="1"/>
  <c r="L30" i="5"/>
  <c r="J30" i="5" s="1"/>
  <c r="H87" i="5"/>
  <c r="I87" i="5" s="1"/>
  <c r="H95" i="5"/>
  <c r="I95" i="5" s="1"/>
  <c r="L94" i="5"/>
  <c r="J94" i="5" s="1"/>
  <c r="V94" i="5" s="1"/>
  <c r="Z94" i="5" s="1"/>
  <c r="I43" i="5"/>
  <c r="G101" i="6"/>
  <c r="I99" i="5"/>
  <c r="I35" i="5"/>
  <c r="H79" i="5"/>
  <c r="I79" i="5" s="1"/>
  <c r="L86" i="5"/>
  <c r="J86" i="5" s="1"/>
  <c r="N86" i="5" s="1"/>
  <c r="L54" i="5"/>
  <c r="J54" i="5" s="1"/>
  <c r="N54" i="5" s="1"/>
  <c r="T47" i="5"/>
  <c r="X47" i="5" s="1"/>
  <c r="I27" i="5"/>
  <c r="H47" i="5"/>
  <c r="I47" i="5" s="1"/>
  <c r="L46" i="5"/>
  <c r="J46" i="5" s="1"/>
  <c r="N46" i="5" s="1"/>
  <c r="L102" i="5"/>
  <c r="J102" i="5" s="1"/>
  <c r="O102" i="5" s="1"/>
  <c r="I59" i="5"/>
  <c r="L38" i="5"/>
  <c r="J38" i="5" s="1"/>
  <c r="N38" i="5" s="1"/>
  <c r="H63" i="5"/>
  <c r="I63" i="5" s="1"/>
  <c r="Q63" i="5" s="1"/>
  <c r="H39" i="5"/>
  <c r="I39" i="5" s="1"/>
  <c r="H71" i="5"/>
  <c r="I71" i="5" s="1"/>
  <c r="I51" i="5"/>
  <c r="H55" i="5"/>
  <c r="I55" i="5" s="1"/>
  <c r="AB20" i="5"/>
  <c r="H20" i="6" s="1"/>
  <c r="AC20" i="5"/>
  <c r="I20" i="6" s="1"/>
  <c r="AD20" i="5"/>
  <c r="J20" i="6" s="1"/>
  <c r="I57" i="5"/>
  <c r="AC19" i="5"/>
  <c r="I19" i="6" s="1"/>
  <c r="AD19" i="5"/>
  <c r="J19" i="6" s="1"/>
  <c r="AB19" i="5"/>
  <c r="H19" i="6" s="1"/>
  <c r="AC11" i="5"/>
  <c r="I11" i="6" s="1"/>
  <c r="AD11" i="5"/>
  <c r="J11" i="6" s="1"/>
  <c r="AB11" i="5"/>
  <c r="H11" i="6" s="1"/>
  <c r="L44" i="5"/>
  <c r="J44" i="5" s="1"/>
  <c r="I48" i="5"/>
  <c r="I89" i="5"/>
  <c r="Y89" i="5" s="1"/>
  <c r="I33" i="5"/>
  <c r="AD16" i="5"/>
  <c r="J16" i="6" s="1"/>
  <c r="AC16" i="5"/>
  <c r="I16" i="6" s="1"/>
  <c r="AB16" i="5"/>
  <c r="H16" i="6" s="1"/>
  <c r="AD8" i="5"/>
  <c r="J8" i="6" s="1"/>
  <c r="AB8" i="5"/>
  <c r="H8" i="6" s="1"/>
  <c r="AC8" i="5"/>
  <c r="I8" i="6" s="1"/>
  <c r="AB5" i="5"/>
  <c r="H5" i="6" s="1"/>
  <c r="AC5" i="5"/>
  <c r="I5" i="6" s="1"/>
  <c r="AD5" i="5"/>
  <c r="J5" i="6" s="1"/>
  <c r="L28" i="5"/>
  <c r="J28" i="5" s="1"/>
  <c r="N28" i="5" s="1"/>
  <c r="Q28" i="5" s="1"/>
  <c r="I73" i="5"/>
  <c r="U43" i="5"/>
  <c r="O38" i="5"/>
  <c r="AC21" i="5"/>
  <c r="I21" i="6" s="1"/>
  <c r="AB21" i="5"/>
  <c r="H21" i="6" s="1"/>
  <c r="AD21" i="5"/>
  <c r="J21" i="6" s="1"/>
  <c r="AC13" i="5"/>
  <c r="I13" i="6" s="1"/>
  <c r="AB13" i="5"/>
  <c r="H13" i="6" s="1"/>
  <c r="AD13" i="5"/>
  <c r="J13" i="6" s="1"/>
  <c r="I24" i="5"/>
  <c r="L83" i="5"/>
  <c r="J83" i="5" s="1"/>
  <c r="M83" i="5" s="1"/>
  <c r="I65" i="5"/>
  <c r="L52" i="5"/>
  <c r="J52" i="5" s="1"/>
  <c r="M52" i="5" s="1"/>
  <c r="P52" i="5" s="1"/>
  <c r="AB18" i="5"/>
  <c r="H18" i="6" s="1"/>
  <c r="AD18" i="5"/>
  <c r="J18" i="6" s="1"/>
  <c r="AC18" i="5"/>
  <c r="I18" i="6" s="1"/>
  <c r="AB10" i="5"/>
  <c r="H10" i="6" s="1"/>
  <c r="AC10" i="5"/>
  <c r="I10" i="6" s="1"/>
  <c r="AD10" i="5"/>
  <c r="J10" i="6" s="1"/>
  <c r="G98" i="6"/>
  <c r="L100" i="5"/>
  <c r="J100" i="5" s="1"/>
  <c r="M100" i="5" s="1"/>
  <c r="P100" i="5" s="1"/>
  <c r="L68" i="5"/>
  <c r="J68" i="5" s="1"/>
  <c r="I97" i="5"/>
  <c r="I81" i="5"/>
  <c r="I49" i="5"/>
  <c r="AB4" i="5"/>
  <c r="H4" i="6" s="1"/>
  <c r="AD4" i="5"/>
  <c r="J4" i="6" s="1"/>
  <c r="AC4" i="5"/>
  <c r="I4" i="6" s="1"/>
  <c r="AB23" i="5"/>
  <c r="H23" i="6" s="1"/>
  <c r="AC23" i="5"/>
  <c r="I23" i="6" s="1"/>
  <c r="AD23" i="5"/>
  <c r="J23" i="6" s="1"/>
  <c r="AB15" i="5"/>
  <c r="H15" i="6" s="1"/>
  <c r="AC15" i="5"/>
  <c r="I15" i="6" s="1"/>
  <c r="AD15" i="5"/>
  <c r="J15" i="6" s="1"/>
  <c r="AB7" i="5"/>
  <c r="H7" i="6" s="1"/>
  <c r="AC7" i="5"/>
  <c r="I7" i="6" s="1"/>
  <c r="AD7" i="5"/>
  <c r="J7" i="6" s="1"/>
  <c r="AB28" i="5"/>
  <c r="H28" i="6" s="1"/>
  <c r="AC28" i="5"/>
  <c r="I28" i="6" s="1"/>
  <c r="AD28" i="5"/>
  <c r="J28" i="6" s="1"/>
  <c r="I45" i="5"/>
  <c r="G45" i="6"/>
  <c r="AC12" i="5"/>
  <c r="I12" i="6" s="1"/>
  <c r="AD12" i="5"/>
  <c r="J12" i="6" s="1"/>
  <c r="AB12" i="5"/>
  <c r="H12" i="6" s="1"/>
  <c r="L84" i="5"/>
  <c r="J84" i="5" s="1"/>
  <c r="L76" i="5"/>
  <c r="J76" i="5" s="1"/>
  <c r="U76" i="5" s="1"/>
  <c r="Y76" i="5" s="1"/>
  <c r="L36" i="5"/>
  <c r="J36" i="5" s="1"/>
  <c r="T36" i="5" s="1"/>
  <c r="I41" i="5"/>
  <c r="AB17" i="5"/>
  <c r="H17" i="6" s="1"/>
  <c r="AD17" i="5"/>
  <c r="J17" i="6" s="1"/>
  <c r="AC17" i="5"/>
  <c r="I17" i="6" s="1"/>
  <c r="AB9" i="5"/>
  <c r="H9" i="6" s="1"/>
  <c r="AC9" i="5"/>
  <c r="I9" i="6" s="1"/>
  <c r="AD9" i="5"/>
  <c r="J9" i="6" s="1"/>
  <c r="I98" i="5"/>
  <c r="G103" i="6"/>
  <c r="L92" i="5"/>
  <c r="J92" i="5" s="1"/>
  <c r="L60" i="5"/>
  <c r="J60" i="5" s="1"/>
  <c r="AB22" i="5"/>
  <c r="H22" i="6" s="1"/>
  <c r="AC22" i="5"/>
  <c r="I22" i="6" s="1"/>
  <c r="AD22" i="5"/>
  <c r="J22" i="6" s="1"/>
  <c r="AB14" i="5"/>
  <c r="H14" i="6" s="1"/>
  <c r="AC14" i="5"/>
  <c r="I14" i="6" s="1"/>
  <c r="AD14" i="5"/>
  <c r="J14" i="6" s="1"/>
  <c r="AB6" i="5"/>
  <c r="H6" i="6" s="1"/>
  <c r="AC6" i="5"/>
  <c r="I6" i="6" s="1"/>
  <c r="AD6" i="5"/>
  <c r="J6" i="6" s="1"/>
  <c r="I103" i="5"/>
  <c r="O62" i="5"/>
  <c r="T86" i="5"/>
  <c r="X86" i="5" s="1"/>
  <c r="G28" i="6"/>
  <c r="X70" i="5"/>
  <c r="P96" i="5"/>
  <c r="N101" i="5"/>
  <c r="U47" i="5"/>
  <c r="Y47" i="5" s="1"/>
  <c r="V38" i="5"/>
  <c r="Z38" i="5" s="1"/>
  <c r="X79" i="5"/>
  <c r="R82" i="5"/>
  <c r="T78" i="5"/>
  <c r="X78" i="5" s="1"/>
  <c r="P75" i="5"/>
  <c r="X64" i="5"/>
  <c r="X62" i="5"/>
  <c r="P40" i="5"/>
  <c r="V41" i="5"/>
  <c r="N41" i="5"/>
  <c r="Q41" i="5" s="1"/>
  <c r="O41" i="5"/>
  <c r="M32" i="5"/>
  <c r="P32" i="5" s="1"/>
  <c r="U32" i="5"/>
  <c r="Y32" i="5" s="1"/>
  <c r="V32" i="5"/>
  <c r="Z32" i="5" s="1"/>
  <c r="V48" i="5"/>
  <c r="Z48" i="5" s="1"/>
  <c r="M48" i="5"/>
  <c r="N48" i="5"/>
  <c r="T87" i="5"/>
  <c r="X87" i="5" s="1"/>
  <c r="M87" i="5"/>
  <c r="P87" i="5" s="1"/>
  <c r="N87" i="5"/>
  <c r="Q87" i="5" s="1"/>
  <c r="T25" i="5"/>
  <c r="X25" i="5" s="1"/>
  <c r="V25" i="5"/>
  <c r="Z25" i="5" s="1"/>
  <c r="U81" i="5"/>
  <c r="Y81" i="5" s="1"/>
  <c r="M81" i="5"/>
  <c r="V46" i="5"/>
  <c r="Z46" i="5" s="1"/>
  <c r="L103" i="5"/>
  <c r="J103" i="5" s="1"/>
  <c r="T103" i="5" s="1"/>
  <c r="I101" i="5"/>
  <c r="X101" i="5" s="1"/>
  <c r="V62" i="5"/>
  <c r="Z62" i="5" s="1"/>
  <c r="I61" i="5"/>
  <c r="O46" i="5"/>
  <c r="R46" i="5" s="1"/>
  <c r="O37" i="5"/>
  <c r="Q37" i="5"/>
  <c r="P34" i="5"/>
  <c r="Q78" i="5"/>
  <c r="Q38" i="5"/>
  <c r="Q93" i="5"/>
  <c r="N96" i="5"/>
  <c r="Q96" i="5" s="1"/>
  <c r="V39" i="5"/>
  <c r="O101" i="5"/>
  <c r="N75" i="5"/>
  <c r="Q75" i="5" s="1"/>
  <c r="O63" i="5"/>
  <c r="Z53" i="5"/>
  <c r="X31" i="5"/>
  <c r="U36" i="5"/>
  <c r="Y36" i="5" s="1"/>
  <c r="T35" i="5"/>
  <c r="X35" i="5" s="1"/>
  <c r="M35" i="5"/>
  <c r="P35" i="5" s="1"/>
  <c r="O35" i="5"/>
  <c r="R35" i="5" s="1"/>
  <c r="M57" i="5"/>
  <c r="N57" i="5"/>
  <c r="O57" i="5"/>
  <c r="V57" i="5"/>
  <c r="T50" i="5"/>
  <c r="X50" i="5" s="1"/>
  <c r="U50" i="5"/>
  <c r="Y50" i="5" s="1"/>
  <c r="M50" i="5"/>
  <c r="O50" i="5"/>
  <c r="R50" i="5" s="1"/>
  <c r="O88" i="5"/>
  <c r="R88" i="5" s="1"/>
  <c r="U88" i="5"/>
  <c r="Y88" i="5" s="1"/>
  <c r="V88" i="5"/>
  <c r="Z88" i="5" s="1"/>
  <c r="M88" i="5"/>
  <c r="P88" i="5" s="1"/>
  <c r="N88" i="5"/>
  <c r="Q88" i="5" s="1"/>
  <c r="Z41" i="5"/>
  <c r="V29" i="5"/>
  <c r="Z29" i="5" s="1"/>
  <c r="O29" i="5"/>
  <c r="R29" i="5" s="1"/>
  <c r="T29" i="5"/>
  <c r="X29" i="5" s="1"/>
  <c r="N29" i="5"/>
  <c r="Q29" i="5" s="1"/>
  <c r="T95" i="5"/>
  <c r="V95" i="5"/>
  <c r="N95" i="5"/>
  <c r="U95" i="5"/>
  <c r="Y95" i="5" s="1"/>
  <c r="M95" i="5"/>
  <c r="P95" i="5" s="1"/>
  <c r="U90" i="5"/>
  <c r="Y90" i="5" s="1"/>
  <c r="T90" i="5"/>
  <c r="X90" i="5" s="1"/>
  <c r="U71" i="5"/>
  <c r="Y71" i="5" s="1"/>
  <c r="T71" i="5"/>
  <c r="X71" i="5" s="1"/>
  <c r="M98" i="5"/>
  <c r="P98" i="5" s="1"/>
  <c r="U98" i="5"/>
  <c r="Y98" i="5" s="1"/>
  <c r="O98" i="5"/>
  <c r="R98" i="5" s="1"/>
  <c r="O80" i="5"/>
  <c r="R80" i="5" s="1"/>
  <c r="M80" i="5"/>
  <c r="P80" i="5" s="1"/>
  <c r="N80" i="5"/>
  <c r="Q80" i="5" s="1"/>
  <c r="U80" i="5"/>
  <c r="Y80" i="5" s="1"/>
  <c r="V80" i="5"/>
  <c r="Z80" i="5" s="1"/>
  <c r="M49" i="5"/>
  <c r="P49" i="5" s="1"/>
  <c r="V49" i="5"/>
  <c r="Z49" i="5" s="1"/>
  <c r="U72" i="5"/>
  <c r="Y72" i="5" s="1"/>
  <c r="M72" i="5"/>
  <c r="P72" i="5" s="1"/>
  <c r="O72" i="5"/>
  <c r="R72" i="5" s="1"/>
  <c r="T72" i="5"/>
  <c r="X72" i="5" s="1"/>
  <c r="T58" i="5"/>
  <c r="X58" i="5" s="1"/>
  <c r="M58" i="5"/>
  <c r="P58" i="5" s="1"/>
  <c r="N58" i="5"/>
  <c r="Q58" i="5" s="1"/>
  <c r="U58" i="5"/>
  <c r="Y58" i="5" s="1"/>
  <c r="V58" i="5"/>
  <c r="Z58" i="5" s="1"/>
  <c r="T65" i="5"/>
  <c r="U65" i="5"/>
  <c r="T45" i="5"/>
  <c r="V45" i="5"/>
  <c r="Z45" i="5" s="1"/>
  <c r="O45" i="5"/>
  <c r="R45" i="5" s="1"/>
  <c r="T33" i="5"/>
  <c r="X33" i="5" s="1"/>
  <c r="M33" i="5"/>
  <c r="P33" i="5" s="1"/>
  <c r="N33" i="5"/>
  <c r="Q33" i="5" s="1"/>
  <c r="U33" i="5"/>
  <c r="Y33" i="5" s="1"/>
  <c r="V33" i="5"/>
  <c r="Z33" i="5" s="1"/>
  <c r="T77" i="5"/>
  <c r="X77" i="5" s="1"/>
  <c r="U77" i="5"/>
  <c r="Y77" i="5" s="1"/>
  <c r="V77" i="5"/>
  <c r="Z77" i="5" s="1"/>
  <c r="M77" i="5"/>
  <c r="P77" i="5" s="1"/>
  <c r="O77" i="5"/>
  <c r="R77" i="5" s="1"/>
  <c r="M67" i="5"/>
  <c r="P67" i="5" s="1"/>
  <c r="U67" i="5"/>
  <c r="Y67" i="5" s="1"/>
  <c r="N79" i="5"/>
  <c r="Q79" i="5" s="1"/>
  <c r="V96" i="5"/>
  <c r="Z96" i="5" s="1"/>
  <c r="M89" i="5"/>
  <c r="U87" i="5"/>
  <c r="Y87" i="5" s="1"/>
  <c r="T75" i="5"/>
  <c r="X75" i="5" s="1"/>
  <c r="U96" i="5"/>
  <c r="Y96" i="5" s="1"/>
  <c r="V86" i="5"/>
  <c r="Z86" i="5" s="1"/>
  <c r="O75" i="5"/>
  <c r="T63" i="5"/>
  <c r="X63" i="5" s="1"/>
  <c r="M55" i="5"/>
  <c r="P55" i="5" s="1"/>
  <c r="U48" i="5"/>
  <c r="V47" i="5"/>
  <c r="Z47" i="5" s="1"/>
  <c r="O36" i="5"/>
  <c r="R36" i="5" s="1"/>
  <c r="U25" i="5"/>
  <c r="Y25" i="5" s="1"/>
  <c r="V79" i="5"/>
  <c r="Z79" i="5" s="1"/>
  <c r="V93" i="5"/>
  <c r="Z93" i="5" s="1"/>
  <c r="N47" i="5"/>
  <c r="Q46" i="5"/>
  <c r="X36" i="5"/>
  <c r="O34" i="5"/>
  <c r="R34" i="5" s="1"/>
  <c r="R26" i="5"/>
  <c r="Q86" i="5"/>
  <c r="P83" i="5"/>
  <c r="U79" i="5"/>
  <c r="Y79" i="5" s="1"/>
  <c r="O93" i="5"/>
  <c r="R93" i="5" s="1"/>
  <c r="V78" i="5"/>
  <c r="Z78" i="5" s="1"/>
  <c r="V70" i="5"/>
  <c r="Z70" i="5" s="1"/>
  <c r="V55" i="5"/>
  <c r="Z55" i="5" s="1"/>
  <c r="M47" i="5"/>
  <c r="P47" i="5" s="1"/>
  <c r="T38" i="5"/>
  <c r="X38" i="5" s="1"/>
  <c r="V37" i="5"/>
  <c r="Z37" i="5" s="1"/>
  <c r="V36" i="5"/>
  <c r="Z36" i="5" s="1"/>
  <c r="O25" i="5"/>
  <c r="R25" i="5" s="1"/>
  <c r="X73" i="5"/>
  <c r="U70" i="5"/>
  <c r="Y70" i="5" s="1"/>
  <c r="U55" i="5"/>
  <c r="Y55" i="5" s="1"/>
  <c r="V54" i="5"/>
  <c r="Z54" i="5" s="1"/>
  <c r="R38" i="5"/>
  <c r="R37" i="5"/>
  <c r="N25" i="5"/>
  <c r="Q25" i="5" s="1"/>
  <c r="V87" i="5"/>
  <c r="Z87" i="5" s="1"/>
  <c r="M79" i="5"/>
  <c r="P79" i="5" s="1"/>
  <c r="U75" i="5"/>
  <c r="Y75" i="5" s="1"/>
  <c r="O70" i="5"/>
  <c r="R70" i="5" s="1"/>
  <c r="M66" i="5"/>
  <c r="P66" i="5" s="1"/>
  <c r="P42" i="5"/>
  <c r="M25" i="5"/>
  <c r="P25" i="5" s="1"/>
  <c r="Q85" i="5"/>
  <c r="N70" i="5"/>
  <c r="Q70" i="5" s="1"/>
  <c r="R66" i="5"/>
  <c r="R62" i="5"/>
  <c r="R43" i="5"/>
  <c r="V31" i="5"/>
  <c r="Z31" i="5" s="1"/>
  <c r="N91" i="5"/>
  <c r="Q91" i="5" s="1"/>
  <c r="V91" i="5"/>
  <c r="Z91" i="5" s="1"/>
  <c r="U91" i="5"/>
  <c r="Y91" i="5" s="1"/>
  <c r="M91" i="5"/>
  <c r="P91" i="5" s="1"/>
  <c r="O91" i="5"/>
  <c r="R91" i="5" s="1"/>
  <c r="T91" i="5"/>
  <c r="X91" i="5" s="1"/>
  <c r="N99" i="5"/>
  <c r="Q99" i="5" s="1"/>
  <c r="T99" i="5"/>
  <c r="X99" i="5" s="1"/>
  <c r="U99" i="5"/>
  <c r="Y99" i="5" s="1"/>
  <c r="V99" i="5"/>
  <c r="Z99" i="5" s="1"/>
  <c r="M99" i="5"/>
  <c r="P99" i="5" s="1"/>
  <c r="O99" i="5"/>
  <c r="R99" i="5" s="1"/>
  <c r="M92" i="5"/>
  <c r="P92" i="5" s="1"/>
  <c r="U92" i="5"/>
  <c r="Y92" i="5" s="1"/>
  <c r="N92" i="5"/>
  <c r="Q92" i="5" s="1"/>
  <c r="O92" i="5"/>
  <c r="R92" i="5" s="1"/>
  <c r="T92" i="5"/>
  <c r="X92" i="5" s="1"/>
  <c r="V92" i="5"/>
  <c r="Z92" i="5" s="1"/>
  <c r="M84" i="5"/>
  <c r="P84" i="5" s="1"/>
  <c r="U84" i="5"/>
  <c r="Y84" i="5" s="1"/>
  <c r="N84" i="5"/>
  <c r="Q84" i="5" s="1"/>
  <c r="V84" i="5"/>
  <c r="Z84" i="5" s="1"/>
  <c r="T84" i="5"/>
  <c r="X84" i="5" s="1"/>
  <c r="O84" i="5"/>
  <c r="R84" i="5" s="1"/>
  <c r="N90" i="5"/>
  <c r="Q90" i="5" s="1"/>
  <c r="V90" i="5"/>
  <c r="Z90" i="5" s="1"/>
  <c r="M68" i="5"/>
  <c r="P68" i="5" s="1"/>
  <c r="U68" i="5"/>
  <c r="Y68" i="5" s="1"/>
  <c r="V68" i="5"/>
  <c r="Z68" i="5" s="1"/>
  <c r="N68" i="5"/>
  <c r="Q68" i="5" s="1"/>
  <c r="O68" i="5"/>
  <c r="R68" i="5" s="1"/>
  <c r="T102" i="5"/>
  <c r="X102" i="5" s="1"/>
  <c r="Y97" i="5"/>
  <c r="T97" i="5"/>
  <c r="X97" i="5" s="1"/>
  <c r="N97" i="5"/>
  <c r="Q97" i="5" s="1"/>
  <c r="V97" i="5"/>
  <c r="Z97" i="5" s="1"/>
  <c r="N44" i="5"/>
  <c r="Q44" i="5" s="1"/>
  <c r="T44" i="5"/>
  <c r="X44" i="5" s="1"/>
  <c r="U44" i="5"/>
  <c r="Y44" i="5" s="1"/>
  <c r="V44" i="5"/>
  <c r="Z44" i="5" s="1"/>
  <c r="M44" i="5"/>
  <c r="P44" i="5" s="1"/>
  <c r="O44" i="5"/>
  <c r="R44" i="5" s="1"/>
  <c r="P43" i="5"/>
  <c r="R102" i="5"/>
  <c r="U102" i="5"/>
  <c r="Y102" i="5" s="1"/>
  <c r="N83" i="5"/>
  <c r="Q83" i="5" s="1"/>
  <c r="V83" i="5"/>
  <c r="Z83" i="5" s="1"/>
  <c r="Z95" i="5"/>
  <c r="M93" i="5"/>
  <c r="P93" i="5" s="1"/>
  <c r="U93" i="5"/>
  <c r="Y93" i="5" s="1"/>
  <c r="V85" i="5"/>
  <c r="Z85" i="5" s="1"/>
  <c r="U83" i="5"/>
  <c r="Y83" i="5" s="1"/>
  <c r="M78" i="5"/>
  <c r="P78" i="5" s="1"/>
  <c r="U78" i="5"/>
  <c r="Y78" i="5" s="1"/>
  <c r="O78" i="5"/>
  <c r="R78" i="5" s="1"/>
  <c r="Q56" i="5"/>
  <c r="N51" i="5"/>
  <c r="Q51" i="5" s="1"/>
  <c r="V51" i="5"/>
  <c r="Z51" i="5" s="1"/>
  <c r="M51" i="5"/>
  <c r="P51" i="5" s="1"/>
  <c r="T51" i="5"/>
  <c r="X51" i="5" s="1"/>
  <c r="U51" i="5"/>
  <c r="Y51" i="5" s="1"/>
  <c r="O51" i="5"/>
  <c r="R51" i="5" s="1"/>
  <c r="T89" i="5"/>
  <c r="N89" i="5"/>
  <c r="V89" i="5"/>
  <c r="O89" i="5"/>
  <c r="T85" i="5"/>
  <c r="X85" i="5" s="1"/>
  <c r="T83" i="5"/>
  <c r="X83" i="5" s="1"/>
  <c r="O64" i="5"/>
  <c r="R64" i="5" s="1"/>
  <c r="U64" i="5"/>
  <c r="Y64" i="5" s="1"/>
  <c r="V64" i="5"/>
  <c r="Z64" i="5" s="1"/>
  <c r="M64" i="5"/>
  <c r="P64" i="5" s="1"/>
  <c r="N64" i="5"/>
  <c r="Q64" i="5" s="1"/>
  <c r="N60" i="5"/>
  <c r="Q60" i="5" s="1"/>
  <c r="V60" i="5"/>
  <c r="Z60" i="5" s="1"/>
  <c r="O60" i="5"/>
  <c r="R60" i="5" s="1"/>
  <c r="T60" i="5"/>
  <c r="X60" i="5" s="1"/>
  <c r="U60" i="5"/>
  <c r="Y60" i="5" s="1"/>
  <c r="M60" i="5"/>
  <c r="P60" i="5" s="1"/>
  <c r="N98" i="5"/>
  <c r="Q98" i="5" s="1"/>
  <c r="V98" i="5"/>
  <c r="Z98" i="5" s="1"/>
  <c r="T61" i="5"/>
  <c r="X61" i="5" s="1"/>
  <c r="N61" i="5"/>
  <c r="Q61" i="5" s="1"/>
  <c r="U61" i="5"/>
  <c r="Y61" i="5" s="1"/>
  <c r="V61" i="5"/>
  <c r="Z61" i="5" s="1"/>
  <c r="M61" i="5"/>
  <c r="P61" i="5" s="1"/>
  <c r="O61" i="5"/>
  <c r="R61" i="5" s="1"/>
  <c r="O90" i="5"/>
  <c r="R90" i="5" s="1"/>
  <c r="T68" i="5"/>
  <c r="X68" i="5" s="1"/>
  <c r="N102" i="5"/>
  <c r="Q102" i="5" s="1"/>
  <c r="T93" i="5"/>
  <c r="X93" i="5" s="1"/>
  <c r="M90" i="5"/>
  <c r="P90" i="5" s="1"/>
  <c r="O85" i="5"/>
  <c r="R85" i="5" s="1"/>
  <c r="T82" i="5"/>
  <c r="X82" i="5" s="1"/>
  <c r="M82" i="5"/>
  <c r="P82" i="5" s="1"/>
  <c r="U82" i="5"/>
  <c r="Y82" i="5" s="1"/>
  <c r="N82" i="5"/>
  <c r="Q82" i="5" s="1"/>
  <c r="V82" i="5"/>
  <c r="Z82" i="5" s="1"/>
  <c r="R75" i="5"/>
  <c r="T98" i="5"/>
  <c r="X98" i="5" s="1"/>
  <c r="M86" i="5"/>
  <c r="P86" i="5" s="1"/>
  <c r="U86" i="5"/>
  <c r="Y86" i="5" s="1"/>
  <c r="O86" i="5"/>
  <c r="R86" i="5" s="1"/>
  <c r="M74" i="5"/>
  <c r="P74" i="5" s="1"/>
  <c r="U74" i="5"/>
  <c r="Y74" i="5" s="1"/>
  <c r="T74" i="5"/>
  <c r="X74" i="5" s="1"/>
  <c r="V74" i="5"/>
  <c r="Z74" i="5" s="1"/>
  <c r="N74" i="5"/>
  <c r="Q74" i="5" s="1"/>
  <c r="O74" i="5"/>
  <c r="R74" i="5" s="1"/>
  <c r="M101" i="5"/>
  <c r="P101" i="5" s="1"/>
  <c r="U101" i="5"/>
  <c r="Y101" i="5" s="1"/>
  <c r="O97" i="5"/>
  <c r="R97" i="5" s="1"/>
  <c r="M102" i="5"/>
  <c r="P102" i="5" s="1"/>
  <c r="V101" i="5"/>
  <c r="M97" i="5"/>
  <c r="P97" i="5" s="1"/>
  <c r="O96" i="5"/>
  <c r="R96" i="5" s="1"/>
  <c r="T96" i="5"/>
  <c r="X96" i="5" s="1"/>
  <c r="O83" i="5"/>
  <c r="R83" i="5" s="1"/>
  <c r="T81" i="5"/>
  <c r="N81" i="5"/>
  <c r="V81" i="5"/>
  <c r="Z81" i="5" s="1"/>
  <c r="O81" i="5"/>
  <c r="V102" i="5"/>
  <c r="Z102" i="5" s="1"/>
  <c r="M85" i="5"/>
  <c r="P85" i="5" s="1"/>
  <c r="U85" i="5"/>
  <c r="Y85" i="5" s="1"/>
  <c r="M69" i="5"/>
  <c r="P69" i="5" s="1"/>
  <c r="V69" i="5"/>
  <c r="Z69" i="5" s="1"/>
  <c r="N69" i="5"/>
  <c r="Q69" i="5" s="1"/>
  <c r="O69" i="5"/>
  <c r="R69" i="5" s="1"/>
  <c r="T69" i="5"/>
  <c r="X69" i="5" s="1"/>
  <c r="U69" i="5"/>
  <c r="Y69" i="5" s="1"/>
  <c r="N59" i="5"/>
  <c r="Q59" i="5" s="1"/>
  <c r="V59" i="5"/>
  <c r="Z59" i="5" s="1"/>
  <c r="M59" i="5"/>
  <c r="P59" i="5" s="1"/>
  <c r="O59" i="5"/>
  <c r="R59" i="5" s="1"/>
  <c r="T59" i="5"/>
  <c r="X59" i="5" s="1"/>
  <c r="U59" i="5"/>
  <c r="Y59" i="5" s="1"/>
  <c r="Q54" i="5"/>
  <c r="O73" i="5"/>
  <c r="R73" i="5" s="1"/>
  <c r="M53" i="5"/>
  <c r="P53" i="5" s="1"/>
  <c r="U53" i="5"/>
  <c r="Y53" i="5" s="1"/>
  <c r="O53" i="5"/>
  <c r="R53" i="5" s="1"/>
  <c r="O95" i="5"/>
  <c r="R95" i="5" s="1"/>
  <c r="T88" i="5"/>
  <c r="X88" i="5" s="1"/>
  <c r="O87" i="5"/>
  <c r="R87" i="5" s="1"/>
  <c r="T80" i="5"/>
  <c r="X80" i="5" s="1"/>
  <c r="O79" i="5"/>
  <c r="R79" i="5" s="1"/>
  <c r="V75" i="5"/>
  <c r="Z75" i="5" s="1"/>
  <c r="N73" i="5"/>
  <c r="Q73" i="5" s="1"/>
  <c r="O71" i="5"/>
  <c r="R71" i="5" s="1"/>
  <c r="M70" i="5"/>
  <c r="P70" i="5" s="1"/>
  <c r="V66" i="5"/>
  <c r="Z66" i="5" s="1"/>
  <c r="O58" i="5"/>
  <c r="R58" i="5" s="1"/>
  <c r="U56" i="5"/>
  <c r="Y56" i="5" s="1"/>
  <c r="T53" i="5"/>
  <c r="X53" i="5" s="1"/>
  <c r="N50" i="5"/>
  <c r="Q50" i="5" s="1"/>
  <c r="V50" i="5"/>
  <c r="Z50" i="5" s="1"/>
  <c r="O49" i="5"/>
  <c r="R49" i="5" s="1"/>
  <c r="T42" i="5"/>
  <c r="X42" i="5" s="1"/>
  <c r="N34" i="5"/>
  <c r="Q34" i="5" s="1"/>
  <c r="V34" i="5"/>
  <c r="Z34" i="5" s="1"/>
  <c r="T34" i="5"/>
  <c r="X34" i="5" s="1"/>
  <c r="U34" i="5"/>
  <c r="Y34" i="5" s="1"/>
  <c r="V73" i="5"/>
  <c r="Z73" i="5" s="1"/>
  <c r="M73" i="5"/>
  <c r="P73" i="5" s="1"/>
  <c r="M71" i="5"/>
  <c r="P71" i="5" s="1"/>
  <c r="U66" i="5"/>
  <c r="Y66" i="5" s="1"/>
  <c r="M63" i="5"/>
  <c r="P63" i="5" s="1"/>
  <c r="V63" i="5"/>
  <c r="Z63" i="5" s="1"/>
  <c r="T56" i="5"/>
  <c r="X56" i="5" s="1"/>
  <c r="R55" i="5"/>
  <c r="Q47" i="5"/>
  <c r="M46" i="5"/>
  <c r="P46" i="5" s="1"/>
  <c r="U46" i="5"/>
  <c r="Y46" i="5" s="1"/>
  <c r="T46" i="5"/>
  <c r="X46" i="5" s="1"/>
  <c r="N43" i="5"/>
  <c r="Q43" i="5" s="1"/>
  <c r="V43" i="5"/>
  <c r="Z43" i="5" s="1"/>
  <c r="M54" i="5"/>
  <c r="P54" i="5" s="1"/>
  <c r="U54" i="5"/>
  <c r="Y54" i="5" s="1"/>
  <c r="T54" i="5"/>
  <c r="X54" i="5" s="1"/>
  <c r="O54" i="5"/>
  <c r="R54" i="5" s="1"/>
  <c r="Y43" i="5"/>
  <c r="T41" i="5"/>
  <c r="X41" i="5" s="1"/>
  <c r="M41" i="5"/>
  <c r="P41" i="5" s="1"/>
  <c r="O31" i="5"/>
  <c r="R31" i="5" s="1"/>
  <c r="M31" i="5"/>
  <c r="P31" i="5" s="1"/>
  <c r="N31" i="5"/>
  <c r="Q31" i="5" s="1"/>
  <c r="U73" i="5"/>
  <c r="Y73" i="5" s="1"/>
  <c r="T66" i="5"/>
  <c r="X66" i="5" s="1"/>
  <c r="O65" i="5"/>
  <c r="R65" i="5" s="1"/>
  <c r="N65" i="5"/>
  <c r="Q65" i="5" s="1"/>
  <c r="U63" i="5"/>
  <c r="Y63" i="5" s="1"/>
  <c r="T57" i="5"/>
  <c r="X57" i="5" s="1"/>
  <c r="U57" i="5"/>
  <c r="Y57" i="5" s="1"/>
  <c r="T55" i="5"/>
  <c r="X55" i="5" s="1"/>
  <c r="N55" i="5"/>
  <c r="Q55" i="5" s="1"/>
  <c r="T43" i="5"/>
  <c r="X43" i="5" s="1"/>
  <c r="U41" i="5"/>
  <c r="Y41" i="5" s="1"/>
  <c r="M37" i="5"/>
  <c r="P37" i="5" s="1"/>
  <c r="U37" i="5"/>
  <c r="Y37" i="5" s="1"/>
  <c r="T37" i="5"/>
  <c r="X37" i="5" s="1"/>
  <c r="N71" i="5"/>
  <c r="Q71" i="5" s="1"/>
  <c r="V71" i="5"/>
  <c r="Z71" i="5" s="1"/>
  <c r="N67" i="5"/>
  <c r="Q67" i="5" s="1"/>
  <c r="V67" i="5"/>
  <c r="Z67" i="5" s="1"/>
  <c r="O67" i="5"/>
  <c r="R67" i="5" s="1"/>
  <c r="M65" i="5"/>
  <c r="P65" i="5" s="1"/>
  <c r="N53" i="5"/>
  <c r="Q53" i="5" s="1"/>
  <c r="T49" i="5"/>
  <c r="X49" i="5" s="1"/>
  <c r="U49" i="5"/>
  <c r="Y49" i="5" s="1"/>
  <c r="N49" i="5"/>
  <c r="Q49" i="5" s="1"/>
  <c r="T40" i="5"/>
  <c r="X40" i="5" s="1"/>
  <c r="O40" i="5"/>
  <c r="R40" i="5" s="1"/>
  <c r="V40" i="5"/>
  <c r="Z40" i="5" s="1"/>
  <c r="N40" i="5"/>
  <c r="Q40" i="5" s="1"/>
  <c r="O39" i="5"/>
  <c r="U39" i="5"/>
  <c r="M39" i="5"/>
  <c r="N39" i="5"/>
  <c r="T32" i="5"/>
  <c r="X32" i="5" s="1"/>
  <c r="O32" i="5"/>
  <c r="R32" i="5" s="1"/>
  <c r="N32" i="5"/>
  <c r="Q32" i="5" s="1"/>
  <c r="N77" i="5"/>
  <c r="Q77" i="5" s="1"/>
  <c r="N72" i="5"/>
  <c r="Q72" i="5" s="1"/>
  <c r="V72" i="5"/>
  <c r="Z72" i="5" s="1"/>
  <c r="T67" i="5"/>
  <c r="X67" i="5" s="1"/>
  <c r="N66" i="5"/>
  <c r="Q66" i="5" s="1"/>
  <c r="V65" i="5"/>
  <c r="Z65" i="5" s="1"/>
  <c r="M62" i="5"/>
  <c r="P62" i="5" s="1"/>
  <c r="U62" i="5"/>
  <c r="Y62" i="5" s="1"/>
  <c r="N62" i="5"/>
  <c r="Q62" i="5" s="1"/>
  <c r="P50" i="5"/>
  <c r="M45" i="5"/>
  <c r="P45" i="5" s="1"/>
  <c r="U45" i="5"/>
  <c r="Y45" i="5" s="1"/>
  <c r="N45" i="5"/>
  <c r="Q45" i="5" s="1"/>
  <c r="U40" i="5"/>
  <c r="Y40" i="5" s="1"/>
  <c r="O56" i="5"/>
  <c r="R56" i="5" s="1"/>
  <c r="M56" i="5"/>
  <c r="P56" i="5" s="1"/>
  <c r="V56" i="5"/>
  <c r="Z56" i="5" s="1"/>
  <c r="N42" i="5"/>
  <c r="Q42" i="5" s="1"/>
  <c r="V42" i="5"/>
  <c r="Z42" i="5" s="1"/>
  <c r="O42" i="5"/>
  <c r="R42" i="5" s="1"/>
  <c r="X45" i="5"/>
  <c r="U42" i="5"/>
  <c r="Y42" i="5" s="1"/>
  <c r="U31" i="5"/>
  <c r="Y31" i="5" s="1"/>
  <c r="N27" i="5"/>
  <c r="Q27" i="5" s="1"/>
  <c r="V27" i="5"/>
  <c r="Z27" i="5" s="1"/>
  <c r="T27" i="5"/>
  <c r="X27" i="5" s="1"/>
  <c r="U27" i="5"/>
  <c r="Y27" i="5" s="1"/>
  <c r="M27" i="5"/>
  <c r="P27" i="5" s="1"/>
  <c r="O27" i="5"/>
  <c r="R27" i="5" s="1"/>
  <c r="N26" i="5"/>
  <c r="Q26" i="5" s="1"/>
  <c r="V26" i="5"/>
  <c r="Z26" i="5" s="1"/>
  <c r="T26" i="5"/>
  <c r="X26" i="5" s="1"/>
  <c r="U26" i="5"/>
  <c r="Y26" i="5" s="1"/>
  <c r="M26" i="5"/>
  <c r="P26" i="5" s="1"/>
  <c r="R47" i="5"/>
  <c r="M38" i="5"/>
  <c r="P38" i="5" s="1"/>
  <c r="U38" i="5"/>
  <c r="Y38" i="5" s="1"/>
  <c r="U35" i="5"/>
  <c r="Y35" i="5" s="1"/>
  <c r="O30" i="5"/>
  <c r="R30" i="5" s="1"/>
  <c r="N35" i="5"/>
  <c r="Q35" i="5" s="1"/>
  <c r="V35" i="5"/>
  <c r="Z35" i="5" s="1"/>
  <c r="M30" i="5"/>
  <c r="P30" i="5" s="1"/>
  <c r="U30" i="5"/>
  <c r="Y30" i="5" s="1"/>
  <c r="M29" i="5"/>
  <c r="P29" i="5" s="1"/>
  <c r="U29" i="5"/>
  <c r="Y29" i="5" s="1"/>
  <c r="T48" i="5"/>
  <c r="X48" i="5" s="1"/>
  <c r="O48" i="5"/>
  <c r="R48" i="5" s="1"/>
  <c r="O33" i="5"/>
  <c r="R33" i="5" s="1"/>
  <c r="V30" i="5"/>
  <c r="Z30" i="5" s="1"/>
  <c r="T24" i="5"/>
  <c r="X24" i="5" s="1"/>
  <c r="M24" i="5"/>
  <c r="P24" i="5" s="1"/>
  <c r="U24" i="5"/>
  <c r="Y24" i="5" s="1"/>
  <c r="N24" i="5"/>
  <c r="Q24" i="5" s="1"/>
  <c r="V24" i="5"/>
  <c r="Z24" i="5" s="1"/>
  <c r="O24" i="5"/>
  <c r="R24" i="5" s="1"/>
  <c r="AE65" i="9" l="1"/>
  <c r="AF65" i="9" s="1"/>
  <c r="AE83" i="9"/>
  <c r="AE21" i="9"/>
  <c r="AE54" i="9"/>
  <c r="AF54" i="9" s="1"/>
  <c r="AE5" i="9"/>
  <c r="AF5" i="9" s="1"/>
  <c r="AE63" i="9"/>
  <c r="AE85" i="9"/>
  <c r="AF85" i="9" s="1"/>
  <c r="AE55" i="9"/>
  <c r="AF55" i="9" s="1"/>
  <c r="AE52" i="9"/>
  <c r="AF52" i="9" s="1"/>
  <c r="AE31" i="9"/>
  <c r="AF31" i="9" s="1"/>
  <c r="AE89" i="9"/>
  <c r="AF89" i="9" s="1"/>
  <c r="AE102" i="9"/>
  <c r="AE82" i="9"/>
  <c r="AE77" i="9"/>
  <c r="AF77" i="9" s="1"/>
  <c r="AE98" i="9"/>
  <c r="AE44" i="9"/>
  <c r="AF44" i="9" s="1"/>
  <c r="AE101" i="9"/>
  <c r="AE51" i="9"/>
  <c r="AF51" i="9" s="1"/>
  <c r="AE97" i="9"/>
  <c r="AE48" i="9"/>
  <c r="AF48" i="9" s="1"/>
  <c r="AE67" i="9"/>
  <c r="AF67" i="9" s="1"/>
  <c r="AE86" i="9"/>
  <c r="AE88" i="9"/>
  <c r="AF88" i="9" s="1"/>
  <c r="AE80" i="9"/>
  <c r="AE35" i="9"/>
  <c r="AF35" i="9" s="1"/>
  <c r="AE90" i="9"/>
  <c r="AE66" i="9"/>
  <c r="AF66" i="9" s="1"/>
  <c r="AE13" i="9"/>
  <c r="AF13" i="9" s="1"/>
  <c r="AE103" i="9"/>
  <c r="AF103" i="9" s="1"/>
  <c r="AE96" i="9"/>
  <c r="AE28" i="9"/>
  <c r="AF28" i="9" s="1"/>
  <c r="AE25" i="9"/>
  <c r="AF25" i="9" s="1"/>
  <c r="AE42" i="9"/>
  <c r="AF42" i="9" s="1"/>
  <c r="AE39" i="9"/>
  <c r="AD15" i="9"/>
  <c r="AE40" i="9"/>
  <c r="AF40" i="9" s="1"/>
  <c r="AE75" i="9"/>
  <c r="AF75" i="9" s="1"/>
  <c r="Y91" i="9"/>
  <c r="AA91" i="9" s="1"/>
  <c r="AB91" i="9" s="1"/>
  <c r="AD91" i="9" s="1"/>
  <c r="AF83" i="9"/>
  <c r="AF96" i="9"/>
  <c r="AF101" i="9"/>
  <c r="Y57" i="9"/>
  <c r="AA57" i="9" s="1"/>
  <c r="AB57" i="9" s="1"/>
  <c r="AD57" i="9" s="1"/>
  <c r="AD30" i="9"/>
  <c r="Y10" i="9"/>
  <c r="AA10" i="9" s="1"/>
  <c r="AB10" i="9" s="1"/>
  <c r="AD10" i="9" s="1"/>
  <c r="AD45" i="9"/>
  <c r="AD50" i="9"/>
  <c r="AD24" i="9"/>
  <c r="AD78" i="9"/>
  <c r="AE33" i="9"/>
  <c r="AF33" i="9" s="1"/>
  <c r="Y41" i="9"/>
  <c r="AA41" i="9" s="1"/>
  <c r="AB41" i="9" s="1"/>
  <c r="AE36" i="9"/>
  <c r="AF36" i="9" s="1"/>
  <c r="AD23" i="9"/>
  <c r="AF39" i="9"/>
  <c r="AD76" i="9"/>
  <c r="AE17" i="9"/>
  <c r="AF17" i="9" s="1"/>
  <c r="AF90" i="9"/>
  <c r="AD26" i="9"/>
  <c r="AD79" i="9"/>
  <c r="AD9" i="9"/>
  <c r="AD58" i="9"/>
  <c r="AD12" i="9"/>
  <c r="AD68" i="9"/>
  <c r="AD94" i="9"/>
  <c r="AD74" i="9"/>
  <c r="AD69" i="9"/>
  <c r="AD6" i="9"/>
  <c r="AD18" i="9"/>
  <c r="AE100" i="9"/>
  <c r="AF100" i="9" s="1"/>
  <c r="AF102" i="9"/>
  <c r="AE62" i="9"/>
  <c r="AF62" i="9" s="1"/>
  <c r="AF80" i="9"/>
  <c r="AD99" i="9"/>
  <c r="Y73" i="9"/>
  <c r="AA73" i="9" s="1"/>
  <c r="AB73" i="9" s="1"/>
  <c r="AD53" i="9"/>
  <c r="AD93" i="9"/>
  <c r="AD8" i="9"/>
  <c r="AE3" i="9"/>
  <c r="AF3" i="9" s="1"/>
  <c r="AD20" i="9"/>
  <c r="AE14" i="9"/>
  <c r="AF14" i="9" s="1"/>
  <c r="AF98" i="9"/>
  <c r="AE61" i="9"/>
  <c r="AF61" i="9" s="1"/>
  <c r="AD46" i="9"/>
  <c r="Y47" i="9"/>
  <c r="AA47" i="9" s="1"/>
  <c r="AB47" i="9" s="1"/>
  <c r="AD71" i="9"/>
  <c r="AF82" i="9"/>
  <c r="Y2" i="9"/>
  <c r="AA2" i="9" s="1"/>
  <c r="AB2" i="9" s="1"/>
  <c r="AE87" i="9"/>
  <c r="AF87" i="9" s="1"/>
  <c r="AE16" i="9"/>
  <c r="AF16" i="9" s="1"/>
  <c r="AF21" i="9"/>
  <c r="AE70" i="9"/>
  <c r="AF70" i="9" s="1"/>
  <c r="AD81" i="9"/>
  <c r="AD43" i="9"/>
  <c r="AD19" i="9"/>
  <c r="Y92" i="9"/>
  <c r="AA92" i="9" s="1"/>
  <c r="AB92" i="9" s="1"/>
  <c r="AE4" i="9"/>
  <c r="AF4" i="9" s="1"/>
  <c r="AF86" i="9"/>
  <c r="AF97" i="9"/>
  <c r="AD11" i="9"/>
  <c r="Y49" i="9"/>
  <c r="AA49" i="9" s="1"/>
  <c r="AB49" i="9" s="1"/>
  <c r="AD64" i="9"/>
  <c r="Y22" i="9"/>
  <c r="AA22" i="9" s="1"/>
  <c r="AB22" i="9" s="1"/>
  <c r="Y7" i="9"/>
  <c r="AA7" i="9" s="1"/>
  <c r="AB7" i="9" s="1"/>
  <c r="Z39" i="5"/>
  <c r="Q95" i="5"/>
  <c r="N76" i="5"/>
  <c r="Q76" i="5" s="1"/>
  <c r="Z57" i="5"/>
  <c r="O100" i="5"/>
  <c r="R100" i="5" s="1"/>
  <c r="Y48" i="5"/>
  <c r="X95" i="5"/>
  <c r="R57" i="5"/>
  <c r="Q57" i="5"/>
  <c r="R63" i="5"/>
  <c r="X103" i="5"/>
  <c r="Y65" i="5"/>
  <c r="P57" i="5"/>
  <c r="Q48" i="5"/>
  <c r="X65" i="5"/>
  <c r="N36" i="5"/>
  <c r="Q36" i="5" s="1"/>
  <c r="P48" i="5"/>
  <c r="M36" i="5"/>
  <c r="P36" i="5" s="1"/>
  <c r="N100" i="5"/>
  <c r="Q100" i="5" s="1"/>
  <c r="R89" i="5"/>
  <c r="V100" i="5"/>
  <c r="Z100" i="5" s="1"/>
  <c r="P89" i="5"/>
  <c r="N52" i="5"/>
  <c r="Q52" i="5" s="1"/>
  <c r="Q39" i="5"/>
  <c r="Z89" i="5"/>
  <c r="T100" i="5"/>
  <c r="X100" i="5" s="1"/>
  <c r="V52" i="5"/>
  <c r="Z52" i="5" s="1"/>
  <c r="T94" i="5"/>
  <c r="X94" i="5" s="1"/>
  <c r="N30" i="5"/>
  <c r="Q30" i="5" s="1"/>
  <c r="T30" i="5"/>
  <c r="X30" i="5" s="1"/>
  <c r="O52" i="5"/>
  <c r="R52" i="5" s="1"/>
  <c r="P39" i="5"/>
  <c r="O94" i="5"/>
  <c r="R94" i="5" s="1"/>
  <c r="Q89" i="5"/>
  <c r="U100" i="5"/>
  <c r="Y100" i="5" s="1"/>
  <c r="X39" i="5"/>
  <c r="T52" i="5"/>
  <c r="X52" i="5" s="1"/>
  <c r="U103" i="5"/>
  <c r="Y103" i="5" s="1"/>
  <c r="U52" i="5"/>
  <c r="Y52" i="5" s="1"/>
  <c r="Y39" i="5"/>
  <c r="U94" i="5"/>
  <c r="Y94" i="5" s="1"/>
  <c r="X89" i="5"/>
  <c r="P81" i="5"/>
  <c r="R39" i="5"/>
  <c r="M94" i="5"/>
  <c r="P94" i="5" s="1"/>
  <c r="N94" i="5"/>
  <c r="Q94" i="5" s="1"/>
  <c r="Q81" i="5"/>
  <c r="M76" i="5"/>
  <c r="P76" i="5" s="1"/>
  <c r="X81" i="5"/>
  <c r="V76" i="5"/>
  <c r="Z76" i="5" s="1"/>
  <c r="V28" i="5"/>
  <c r="Z28" i="5" s="1"/>
  <c r="T76" i="5"/>
  <c r="X76" i="5" s="1"/>
  <c r="O76" i="5"/>
  <c r="R76" i="5" s="1"/>
  <c r="M28" i="5"/>
  <c r="P28" i="5" s="1"/>
  <c r="O28" i="5"/>
  <c r="R28" i="5" s="1"/>
  <c r="R41" i="5"/>
  <c r="U28" i="5"/>
  <c r="Y28" i="5" s="1"/>
  <c r="T28" i="5"/>
  <c r="X28" i="5" s="1"/>
  <c r="R81" i="5"/>
  <c r="R101" i="5"/>
  <c r="Z101" i="5"/>
  <c r="Q101" i="5"/>
  <c r="N103" i="5"/>
  <c r="Q103" i="5" s="1"/>
  <c r="V103" i="5"/>
  <c r="Z103" i="5" s="1"/>
  <c r="M103" i="5"/>
  <c r="P103" i="5" s="1"/>
  <c r="O103" i="5"/>
  <c r="R103" i="5" s="1"/>
  <c r="H14" i="5"/>
  <c r="I14" i="5" s="1"/>
  <c r="L14" i="5"/>
  <c r="J14" i="5" s="1"/>
  <c r="H15" i="5"/>
  <c r="I15" i="5" s="1"/>
  <c r="L15" i="5"/>
  <c r="J15" i="5" s="1"/>
  <c r="H16" i="5"/>
  <c r="I16" i="5" s="1"/>
  <c r="L16" i="5"/>
  <c r="J16" i="5" s="1"/>
  <c r="T16" i="5" s="1"/>
  <c r="H17" i="5"/>
  <c r="I17" i="5"/>
  <c r="L17" i="5"/>
  <c r="J17" i="5" s="1"/>
  <c r="H18" i="5"/>
  <c r="I18" i="5" s="1"/>
  <c r="L18" i="5"/>
  <c r="J18" i="5" s="1"/>
  <c r="M18" i="5" s="1"/>
  <c r="H19" i="5"/>
  <c r="I19" i="5" s="1"/>
  <c r="L19" i="5"/>
  <c r="J19" i="5" s="1"/>
  <c r="H20" i="5"/>
  <c r="I20" i="5" s="1"/>
  <c r="L20" i="5"/>
  <c r="J20" i="5" s="1"/>
  <c r="T20" i="5" s="1"/>
  <c r="H21" i="5"/>
  <c r="I21" i="5" s="1"/>
  <c r="L21" i="5"/>
  <c r="J21" i="5" s="1"/>
  <c r="H22" i="5"/>
  <c r="I22" i="5" s="1"/>
  <c r="L22" i="5"/>
  <c r="J22" i="5" s="1"/>
  <c r="H23" i="5"/>
  <c r="I23" i="5" s="1"/>
  <c r="L23" i="5"/>
  <c r="J23" i="5" s="1"/>
  <c r="L13" i="5"/>
  <c r="L12" i="5"/>
  <c r="L11" i="5"/>
  <c r="L10" i="5"/>
  <c r="L9" i="5"/>
  <c r="L8" i="5"/>
  <c r="L7" i="5"/>
  <c r="L6" i="5"/>
  <c r="L5" i="5"/>
  <c r="L4" i="5"/>
  <c r="O2" i="5"/>
  <c r="G2" i="5"/>
  <c r="AE69" i="9" l="1"/>
  <c r="AF69" i="9" s="1"/>
  <c r="AE78" i="9"/>
  <c r="AE64" i="9"/>
  <c r="AF64" i="9" s="1"/>
  <c r="AE68" i="9"/>
  <c r="AE76" i="9"/>
  <c r="AE50" i="9"/>
  <c r="AF63" i="9"/>
  <c r="AE81" i="9"/>
  <c r="AF81" i="9" s="1"/>
  <c r="AE71" i="9"/>
  <c r="AE12" i="9"/>
  <c r="AF12" i="9" s="1"/>
  <c r="AE45" i="9"/>
  <c r="AF45" i="9" s="1"/>
  <c r="AE8" i="9"/>
  <c r="AF8" i="9" s="1"/>
  <c r="AE11" i="9"/>
  <c r="AF11" i="9" s="1"/>
  <c r="AE10" i="9"/>
  <c r="AE93" i="9"/>
  <c r="AF93" i="9" s="1"/>
  <c r="AE9" i="9"/>
  <c r="AF9" i="9" s="1"/>
  <c r="AE30" i="9"/>
  <c r="AF30" i="9" s="1"/>
  <c r="AE79" i="9"/>
  <c r="AE57" i="9"/>
  <c r="AE15" i="9"/>
  <c r="AF15" i="9" s="1"/>
  <c r="AE19" i="9"/>
  <c r="AF68" i="9"/>
  <c r="AE18" i="9"/>
  <c r="AF18" i="9" s="1"/>
  <c r="AE43" i="9"/>
  <c r="AF43" i="9" s="1"/>
  <c r="AE46" i="9"/>
  <c r="AF46" i="9" s="1"/>
  <c r="AE94" i="9"/>
  <c r="AF94" i="9" s="1"/>
  <c r="AF19" i="9"/>
  <c r="AE24" i="9"/>
  <c r="AF24" i="9" s="1"/>
  <c r="AE6" i="9"/>
  <c r="AF6" i="9" s="1"/>
  <c r="AD41" i="9"/>
  <c r="AD92" i="9"/>
  <c r="AE53" i="9"/>
  <c r="AF53" i="9" s="1"/>
  <c r="AE58" i="9"/>
  <c r="AF58" i="9" s="1"/>
  <c r="AF79" i="9"/>
  <c r="AF76" i="9"/>
  <c r="AD2" i="9"/>
  <c r="AE2" i="9" s="1"/>
  <c r="AD73" i="9"/>
  <c r="AF57" i="9"/>
  <c r="AF78" i="9"/>
  <c r="AE91" i="9"/>
  <c r="AF91" i="9" s="1"/>
  <c r="AD49" i="9"/>
  <c r="AE99" i="9"/>
  <c r="AF99" i="9" s="1"/>
  <c r="AE74" i="9"/>
  <c r="AF74" i="9" s="1"/>
  <c r="AE26" i="9"/>
  <c r="AF26" i="9" s="1"/>
  <c r="AE23" i="9"/>
  <c r="AF23" i="9" s="1"/>
  <c r="AD7" i="9"/>
  <c r="AD47" i="9"/>
  <c r="AE20" i="9"/>
  <c r="AF20" i="9" s="1"/>
  <c r="AD22" i="9"/>
  <c r="X16" i="5"/>
  <c r="E28" i="5"/>
  <c r="E28" i="6" s="1"/>
  <c r="X20" i="5"/>
  <c r="V18" i="5"/>
  <c r="T14" i="5"/>
  <c r="X14" i="5" s="1"/>
  <c r="N14" i="5"/>
  <c r="Q14" i="5" s="1"/>
  <c r="O14" i="5"/>
  <c r="R14" i="5" s="1"/>
  <c r="V14" i="5"/>
  <c r="Z14" i="5" s="1"/>
  <c r="T22" i="5"/>
  <c r="X22" i="5" s="1"/>
  <c r="N22" i="5"/>
  <c r="Q22" i="5" s="1"/>
  <c r="O22" i="5"/>
  <c r="R22" i="5" s="1"/>
  <c r="U22" i="5"/>
  <c r="Y22" i="5" s="1"/>
  <c r="V22" i="5"/>
  <c r="Z22" i="5" s="1"/>
  <c r="O18" i="5"/>
  <c r="R18" i="5" s="1"/>
  <c r="N18" i="5"/>
  <c r="Q18" i="5" s="1"/>
  <c r="N17" i="5"/>
  <c r="Q17" i="5" s="1"/>
  <c r="V17" i="5"/>
  <c r="Z17" i="5" s="1"/>
  <c r="O17" i="5"/>
  <c r="R17" i="5" s="1"/>
  <c r="M17" i="5"/>
  <c r="P17" i="5" s="1"/>
  <c r="T17" i="5"/>
  <c r="X17" i="5" s="1"/>
  <c r="U17" i="5"/>
  <c r="Y17" i="5" s="1"/>
  <c r="U21" i="5"/>
  <c r="Y21" i="5" s="1"/>
  <c r="M21" i="5"/>
  <c r="P21" i="5" s="1"/>
  <c r="N21" i="5"/>
  <c r="Q21" i="5" s="1"/>
  <c r="V21" i="5"/>
  <c r="Z21" i="5" s="1"/>
  <c r="O21" i="5"/>
  <c r="R21" i="5" s="1"/>
  <c r="T21" i="5"/>
  <c r="X21" i="5" s="1"/>
  <c r="Z18" i="5"/>
  <c r="O23" i="5"/>
  <c r="R23" i="5" s="1"/>
  <c r="T23" i="5"/>
  <c r="X23" i="5" s="1"/>
  <c r="M23" i="5"/>
  <c r="P23" i="5" s="1"/>
  <c r="U23" i="5"/>
  <c r="Y23" i="5" s="1"/>
  <c r="N23" i="5"/>
  <c r="Q23" i="5" s="1"/>
  <c r="V23" i="5"/>
  <c r="Z23" i="5" s="1"/>
  <c r="T19" i="5"/>
  <c r="X19" i="5" s="1"/>
  <c r="M19" i="5"/>
  <c r="P19" i="5" s="1"/>
  <c r="U19" i="5"/>
  <c r="Y19" i="5" s="1"/>
  <c r="N19" i="5"/>
  <c r="Q19" i="5" s="1"/>
  <c r="V19" i="5"/>
  <c r="Z19" i="5" s="1"/>
  <c r="O19" i="5"/>
  <c r="R19" i="5" s="1"/>
  <c r="M15" i="5"/>
  <c r="P15" i="5" s="1"/>
  <c r="T15" i="5"/>
  <c r="X15" i="5" s="1"/>
  <c r="U15" i="5"/>
  <c r="N15" i="5"/>
  <c r="Q15" i="5" s="1"/>
  <c r="V15" i="5"/>
  <c r="Z15" i="5" s="1"/>
  <c r="O15" i="5"/>
  <c r="R15" i="5" s="1"/>
  <c r="P18" i="5"/>
  <c r="M22" i="5"/>
  <c r="P22" i="5" s="1"/>
  <c r="U18" i="5"/>
  <c r="Y18" i="5" s="1"/>
  <c r="U14" i="5"/>
  <c r="M14" i="5"/>
  <c r="P14" i="5" s="1"/>
  <c r="T18" i="5"/>
  <c r="X18" i="5" s="1"/>
  <c r="O20" i="5"/>
  <c r="R20" i="5" s="1"/>
  <c r="O16" i="5"/>
  <c r="R16" i="5" s="1"/>
  <c r="N20" i="5"/>
  <c r="Q20" i="5" s="1"/>
  <c r="N16" i="5"/>
  <c r="Q16" i="5" s="1"/>
  <c r="U20" i="5"/>
  <c r="U16" i="5"/>
  <c r="M16" i="5"/>
  <c r="P16" i="5" s="1"/>
  <c r="V20" i="5"/>
  <c r="Z20" i="5" s="1"/>
  <c r="V16" i="5"/>
  <c r="Z16" i="5" s="1"/>
  <c r="M20" i="5"/>
  <c r="P20" i="5" s="1"/>
  <c r="AE7" i="9" l="1"/>
  <c r="AF7" i="9" s="1"/>
  <c r="AE92" i="9"/>
  <c r="AF92" i="9" s="1"/>
  <c r="AE41" i="9"/>
  <c r="AF10" i="9"/>
  <c r="AF71" i="9"/>
  <c r="AE49" i="9"/>
  <c r="AF49" i="9" s="1"/>
  <c r="AF50" i="9"/>
  <c r="AE47" i="9"/>
  <c r="AF47" i="9" s="1"/>
  <c r="AF2" i="9"/>
  <c r="AF41" i="9"/>
  <c r="AE73" i="9"/>
  <c r="AF73" i="9" s="1"/>
  <c r="AE22" i="9"/>
  <c r="AF22" i="9" s="1"/>
  <c r="E21" i="5"/>
  <c r="E21" i="6" s="1"/>
  <c r="E19" i="5"/>
  <c r="E19" i="6" s="1"/>
  <c r="E20" i="5"/>
  <c r="E20" i="6" s="1"/>
  <c r="E17" i="5"/>
  <c r="E17" i="6" s="1"/>
  <c r="E15" i="5"/>
  <c r="E15" i="6" s="1"/>
  <c r="E22" i="5"/>
  <c r="E22" i="6" s="1"/>
  <c r="E18" i="5"/>
  <c r="E18" i="6" s="1"/>
  <c r="E23" i="5"/>
  <c r="E23" i="6" s="1"/>
  <c r="E16" i="5"/>
  <c r="E16" i="6" s="1"/>
  <c r="E14" i="5"/>
  <c r="E14" i="6" s="1"/>
  <c r="Y14" i="5"/>
  <c r="Y20" i="5"/>
  <c r="Y16" i="5"/>
  <c r="Y15" i="5"/>
  <c r="H11" i="5"/>
  <c r="I11" i="5" s="1"/>
  <c r="H10" i="5"/>
  <c r="I10" i="5" s="1"/>
  <c r="H7" i="5"/>
  <c r="I7" i="5" s="1"/>
  <c r="H6" i="5"/>
  <c r="I6" i="5" s="1"/>
  <c r="N2" i="5"/>
  <c r="P2" i="5" s="1"/>
  <c r="M2" i="5"/>
  <c r="J5" i="5" s="1"/>
  <c r="L2" i="5"/>
  <c r="O5" i="5" l="1"/>
  <c r="N5" i="5"/>
  <c r="M5" i="5"/>
  <c r="U5" i="5"/>
  <c r="V5" i="5"/>
  <c r="T5" i="5"/>
  <c r="Q2" i="5"/>
  <c r="K90" i="5" s="1"/>
  <c r="S90" i="5" s="1"/>
  <c r="W90" i="5" s="1"/>
  <c r="J11" i="5"/>
  <c r="R2" i="5"/>
  <c r="K103" i="5" s="1"/>
  <c r="S103" i="5" s="1"/>
  <c r="W103" i="5" s="1"/>
  <c r="J4" i="5"/>
  <c r="J10" i="5"/>
  <c r="J9" i="5"/>
  <c r="J8" i="5"/>
  <c r="J7" i="5"/>
  <c r="J6" i="5"/>
  <c r="J12" i="5"/>
  <c r="J13" i="5"/>
  <c r="H12" i="5"/>
  <c r="I12" i="5" s="1"/>
  <c r="H5" i="5"/>
  <c r="I5" i="5" s="1"/>
  <c r="H4" i="5"/>
  <c r="I4" i="5" s="1"/>
  <c r="H9" i="5"/>
  <c r="I9" i="5" s="1"/>
  <c r="H8" i="5"/>
  <c r="I8" i="5" s="1"/>
  <c r="H13" i="5"/>
  <c r="I13" i="5" s="1"/>
  <c r="K63" i="5" l="1"/>
  <c r="S63" i="5" s="1"/>
  <c r="W63" i="5" s="1"/>
  <c r="K19" i="5"/>
  <c r="S19" i="5" s="1"/>
  <c r="W19" i="5" s="1"/>
  <c r="F19" i="5" s="1"/>
  <c r="F19" i="6" s="1"/>
  <c r="K72" i="5"/>
  <c r="S72" i="5" s="1"/>
  <c r="W72" i="5" s="1"/>
  <c r="K46" i="5"/>
  <c r="S46" i="5" s="1"/>
  <c r="W46" i="5" s="1"/>
  <c r="K13" i="5"/>
  <c r="K15" i="5"/>
  <c r="S15" i="5" s="1"/>
  <c r="W15" i="5" s="1"/>
  <c r="F15" i="5" s="1"/>
  <c r="F15" i="6" s="1"/>
  <c r="K79" i="5"/>
  <c r="S79" i="5" s="1"/>
  <c r="W79" i="5" s="1"/>
  <c r="K74" i="5"/>
  <c r="S74" i="5" s="1"/>
  <c r="W74" i="5" s="1"/>
  <c r="K83" i="5"/>
  <c r="S83" i="5" s="1"/>
  <c r="W83" i="5" s="1"/>
  <c r="K89" i="5"/>
  <c r="S89" i="5" s="1"/>
  <c r="W89" i="5" s="1"/>
  <c r="K5" i="5"/>
  <c r="S5" i="5" s="1"/>
  <c r="W5" i="5" s="1"/>
  <c r="K97" i="5"/>
  <c r="S97" i="5" s="1"/>
  <c r="W97" i="5" s="1"/>
  <c r="K30" i="5"/>
  <c r="S30" i="5" s="1"/>
  <c r="W30" i="5" s="1"/>
  <c r="K76" i="5"/>
  <c r="S76" i="5" s="1"/>
  <c r="W76" i="5" s="1"/>
  <c r="K101" i="5"/>
  <c r="S101" i="5" s="1"/>
  <c r="W101" i="5" s="1"/>
  <c r="K47" i="5"/>
  <c r="S47" i="5" s="1"/>
  <c r="W47" i="5" s="1"/>
  <c r="K96" i="5"/>
  <c r="S96" i="5" s="1"/>
  <c r="W96" i="5" s="1"/>
  <c r="K78" i="5"/>
  <c r="S78" i="5" s="1"/>
  <c r="W78" i="5" s="1"/>
  <c r="K23" i="5"/>
  <c r="S23" i="5" s="1"/>
  <c r="W23" i="5" s="1"/>
  <c r="F23" i="5" s="1"/>
  <c r="F23" i="6" s="1"/>
  <c r="K45" i="5"/>
  <c r="S45" i="5" s="1"/>
  <c r="W45" i="5" s="1"/>
  <c r="K53" i="5"/>
  <c r="S53" i="5" s="1"/>
  <c r="W53" i="5" s="1"/>
  <c r="K88" i="5"/>
  <c r="S88" i="5" s="1"/>
  <c r="W88" i="5" s="1"/>
  <c r="K7" i="5"/>
  <c r="S7" i="5" s="1"/>
  <c r="W7" i="5" s="1"/>
  <c r="K67" i="5"/>
  <c r="S67" i="5" s="1"/>
  <c r="W67" i="5" s="1"/>
  <c r="K14" i="5"/>
  <c r="S14" i="5" s="1"/>
  <c r="W14" i="5" s="1"/>
  <c r="F14" i="5" s="1"/>
  <c r="F14" i="6" s="1"/>
  <c r="K51" i="5"/>
  <c r="S51" i="5" s="1"/>
  <c r="W51" i="5" s="1"/>
  <c r="K75" i="5"/>
  <c r="S75" i="5" s="1"/>
  <c r="W75" i="5" s="1"/>
  <c r="K34" i="5"/>
  <c r="S34" i="5" s="1"/>
  <c r="W34" i="5" s="1"/>
  <c r="K52" i="5"/>
  <c r="S52" i="5" s="1"/>
  <c r="W52" i="5" s="1"/>
  <c r="K50" i="5"/>
  <c r="S50" i="5" s="1"/>
  <c r="W50" i="5" s="1"/>
  <c r="K84" i="5"/>
  <c r="S84" i="5" s="1"/>
  <c r="W84" i="5" s="1"/>
  <c r="K32" i="5"/>
  <c r="S32" i="5" s="1"/>
  <c r="W32" i="5" s="1"/>
  <c r="K22" i="5"/>
  <c r="S22" i="5" s="1"/>
  <c r="W22" i="5" s="1"/>
  <c r="F22" i="5" s="1"/>
  <c r="F22" i="6" s="1"/>
  <c r="K40" i="5"/>
  <c r="S40" i="5" s="1"/>
  <c r="W40" i="5" s="1"/>
  <c r="K18" i="5"/>
  <c r="S18" i="5" s="1"/>
  <c r="W18" i="5" s="1"/>
  <c r="F18" i="5" s="1"/>
  <c r="F18" i="6" s="1"/>
  <c r="K98" i="5"/>
  <c r="S98" i="5" s="1"/>
  <c r="W98" i="5" s="1"/>
  <c r="K6" i="5"/>
  <c r="K61" i="5"/>
  <c r="S61" i="5" s="1"/>
  <c r="W61" i="5" s="1"/>
  <c r="K54" i="5"/>
  <c r="S54" i="5" s="1"/>
  <c r="W54" i="5" s="1"/>
  <c r="K80" i="5"/>
  <c r="S80" i="5" s="1"/>
  <c r="W80" i="5" s="1"/>
  <c r="K68" i="5"/>
  <c r="S68" i="5" s="1"/>
  <c r="W68" i="5" s="1"/>
  <c r="K11" i="5"/>
  <c r="K41" i="5"/>
  <c r="S41" i="5" s="1"/>
  <c r="W41" i="5" s="1"/>
  <c r="K82" i="5"/>
  <c r="S82" i="5" s="1"/>
  <c r="W82" i="5" s="1"/>
  <c r="K8" i="5"/>
  <c r="K81" i="5"/>
  <c r="S81" i="5" s="1"/>
  <c r="W81" i="5" s="1"/>
  <c r="K16" i="5"/>
  <c r="S16" i="5" s="1"/>
  <c r="W16" i="5" s="1"/>
  <c r="F16" i="5" s="1"/>
  <c r="F16" i="6" s="1"/>
  <c r="K77" i="5"/>
  <c r="S77" i="5" s="1"/>
  <c r="W77" i="5" s="1"/>
  <c r="K65" i="5"/>
  <c r="S65" i="5" s="1"/>
  <c r="W65" i="5" s="1"/>
  <c r="K94" i="5"/>
  <c r="S94" i="5" s="1"/>
  <c r="W94" i="5" s="1"/>
  <c r="K21" i="5"/>
  <c r="S21" i="5" s="1"/>
  <c r="W21" i="5" s="1"/>
  <c r="F21" i="5" s="1"/>
  <c r="F21" i="6" s="1"/>
  <c r="K100" i="5"/>
  <c r="S100" i="5" s="1"/>
  <c r="W100" i="5" s="1"/>
  <c r="K93" i="5"/>
  <c r="S93" i="5" s="1"/>
  <c r="W93" i="5" s="1"/>
  <c r="K37" i="5"/>
  <c r="S37" i="5" s="1"/>
  <c r="W37" i="5" s="1"/>
  <c r="K49" i="5"/>
  <c r="S49" i="5" s="1"/>
  <c r="W49" i="5" s="1"/>
  <c r="K17" i="5"/>
  <c r="S17" i="5" s="1"/>
  <c r="W17" i="5" s="1"/>
  <c r="F17" i="5" s="1"/>
  <c r="F17" i="6" s="1"/>
  <c r="K85" i="5"/>
  <c r="S85" i="5" s="1"/>
  <c r="W85" i="5" s="1"/>
  <c r="K35" i="5"/>
  <c r="S35" i="5" s="1"/>
  <c r="W35" i="5" s="1"/>
  <c r="K10" i="5"/>
  <c r="K27" i="5"/>
  <c r="S27" i="5" s="1"/>
  <c r="W27" i="5" s="1"/>
  <c r="K20" i="5"/>
  <c r="S20" i="5" s="1"/>
  <c r="W20" i="5" s="1"/>
  <c r="F20" i="5" s="1"/>
  <c r="F20" i="6" s="1"/>
  <c r="K60" i="5"/>
  <c r="S60" i="5" s="1"/>
  <c r="W60" i="5" s="1"/>
  <c r="K73" i="5"/>
  <c r="S73" i="5" s="1"/>
  <c r="W73" i="5" s="1"/>
  <c r="K66" i="5"/>
  <c r="S66" i="5" s="1"/>
  <c r="W66" i="5" s="1"/>
  <c r="K58" i="5"/>
  <c r="S58" i="5" s="1"/>
  <c r="W58" i="5" s="1"/>
  <c r="K87" i="5"/>
  <c r="S87" i="5" s="1"/>
  <c r="W87" i="5" s="1"/>
  <c r="K69" i="5"/>
  <c r="S69" i="5" s="1"/>
  <c r="W69" i="5" s="1"/>
  <c r="K99" i="5"/>
  <c r="S99" i="5" s="1"/>
  <c r="W99" i="5" s="1"/>
  <c r="K86" i="5"/>
  <c r="S86" i="5" s="1"/>
  <c r="W86" i="5" s="1"/>
  <c r="K59" i="5"/>
  <c r="S59" i="5" s="1"/>
  <c r="W59" i="5" s="1"/>
  <c r="K70" i="5"/>
  <c r="S70" i="5" s="1"/>
  <c r="W70" i="5" s="1"/>
  <c r="K91" i="5"/>
  <c r="S91" i="5" s="1"/>
  <c r="W91" i="5" s="1"/>
  <c r="K9" i="5"/>
  <c r="K24" i="5"/>
  <c r="S24" i="5" s="1"/>
  <c r="W24" i="5" s="1"/>
  <c r="K92" i="5"/>
  <c r="S92" i="5" s="1"/>
  <c r="W92" i="5" s="1"/>
  <c r="K36" i="5"/>
  <c r="S36" i="5" s="1"/>
  <c r="W36" i="5" s="1"/>
  <c r="K42" i="5"/>
  <c r="S42" i="5" s="1"/>
  <c r="W42" i="5" s="1"/>
  <c r="K95" i="5"/>
  <c r="S95" i="5" s="1"/>
  <c r="W95" i="5" s="1"/>
  <c r="K62" i="5"/>
  <c r="S62" i="5" s="1"/>
  <c r="W62" i="5" s="1"/>
  <c r="K57" i="5"/>
  <c r="S57" i="5" s="1"/>
  <c r="W57" i="5" s="1"/>
  <c r="K12" i="5"/>
  <c r="K56" i="5"/>
  <c r="S56" i="5" s="1"/>
  <c r="W56" i="5" s="1"/>
  <c r="K64" i="5"/>
  <c r="S64" i="5" s="1"/>
  <c r="W64" i="5" s="1"/>
  <c r="K26" i="5"/>
  <c r="S26" i="5" s="1"/>
  <c r="W26" i="5" s="1"/>
  <c r="K38" i="5"/>
  <c r="S38" i="5" s="1"/>
  <c r="W38" i="5" s="1"/>
  <c r="K43" i="5"/>
  <c r="S43" i="5" s="1"/>
  <c r="W43" i="5" s="1"/>
  <c r="K102" i="5"/>
  <c r="S102" i="5" s="1"/>
  <c r="W102" i="5" s="1"/>
  <c r="K71" i="5"/>
  <c r="S71" i="5" s="1"/>
  <c r="W71" i="5" s="1"/>
  <c r="K25" i="5"/>
  <c r="S25" i="5" s="1"/>
  <c r="W25" i="5" s="1"/>
  <c r="K33" i="5"/>
  <c r="S33" i="5" s="1"/>
  <c r="W33" i="5" s="1"/>
  <c r="K39" i="5"/>
  <c r="S39" i="5" s="1"/>
  <c r="W39" i="5" s="1"/>
  <c r="K55" i="5"/>
  <c r="S55" i="5" s="1"/>
  <c r="W55" i="5" s="1"/>
  <c r="K4" i="5"/>
  <c r="S4" i="5" s="1"/>
  <c r="W4" i="5" s="1"/>
  <c r="K48" i="5"/>
  <c r="S48" i="5" s="1"/>
  <c r="W48" i="5" s="1"/>
  <c r="K44" i="5"/>
  <c r="S44" i="5" s="1"/>
  <c r="W44" i="5" s="1"/>
  <c r="K28" i="5"/>
  <c r="S28" i="5" s="1"/>
  <c r="W28" i="5" s="1"/>
  <c r="F28" i="5" s="1"/>
  <c r="F28" i="6" s="1"/>
  <c r="K31" i="5"/>
  <c r="S31" i="5" s="1"/>
  <c r="W31" i="5" s="1"/>
  <c r="K29" i="5"/>
  <c r="S29" i="5" s="1"/>
  <c r="W29" i="5" s="1"/>
  <c r="R5" i="5"/>
  <c r="Y5" i="5"/>
  <c r="O6" i="5"/>
  <c r="R6" i="5" s="1"/>
  <c r="N6" i="5"/>
  <c r="Q6" i="5" s="1"/>
  <c r="M6" i="5"/>
  <c r="P6" i="5" s="1"/>
  <c r="V6" i="5"/>
  <c r="Z6" i="5" s="1"/>
  <c r="U6" i="5"/>
  <c r="Y6" i="5" s="1"/>
  <c r="T6" i="5"/>
  <c r="X6" i="5" s="1"/>
  <c r="O7" i="5"/>
  <c r="R7" i="5" s="1"/>
  <c r="N7" i="5"/>
  <c r="M7" i="5"/>
  <c r="P7" i="5" s="1"/>
  <c r="T7" i="5"/>
  <c r="X7" i="5" s="1"/>
  <c r="V7" i="5"/>
  <c r="Z7" i="5" s="1"/>
  <c r="U7" i="5"/>
  <c r="Y7" i="5" s="1"/>
  <c r="O12" i="5"/>
  <c r="R12" i="5" s="1"/>
  <c r="N12" i="5"/>
  <c r="Q12" i="5" s="1"/>
  <c r="M12" i="5"/>
  <c r="P12" i="5" s="1"/>
  <c r="T12" i="5"/>
  <c r="X12" i="5" s="1"/>
  <c r="V12" i="5"/>
  <c r="Z12" i="5" s="1"/>
  <c r="U12" i="5"/>
  <c r="Y12" i="5" s="1"/>
  <c r="O11" i="5"/>
  <c r="R11" i="5" s="1"/>
  <c r="N11" i="5"/>
  <c r="Q11" i="5" s="1"/>
  <c r="M11" i="5"/>
  <c r="P11" i="5" s="1"/>
  <c r="T11" i="5"/>
  <c r="X11" i="5" s="1"/>
  <c r="V11" i="5"/>
  <c r="Z11" i="5" s="1"/>
  <c r="U11" i="5"/>
  <c r="Y11" i="5" s="1"/>
  <c r="O8" i="5"/>
  <c r="R8" i="5" s="1"/>
  <c r="N8" i="5"/>
  <c r="Q8" i="5" s="1"/>
  <c r="M8" i="5"/>
  <c r="V8" i="5"/>
  <c r="Z8" i="5" s="1"/>
  <c r="U8" i="5"/>
  <c r="Y8" i="5" s="1"/>
  <c r="T8" i="5"/>
  <c r="X8" i="5" s="1"/>
  <c r="O9" i="5"/>
  <c r="R9" i="5" s="1"/>
  <c r="N9" i="5"/>
  <c r="Q9" i="5" s="1"/>
  <c r="M9" i="5"/>
  <c r="P9" i="5" s="1"/>
  <c r="T9" i="5"/>
  <c r="X9" i="5" s="1"/>
  <c r="V9" i="5"/>
  <c r="Z9" i="5" s="1"/>
  <c r="U9" i="5"/>
  <c r="Y9" i="5" s="1"/>
  <c r="O13" i="5"/>
  <c r="R13" i="5" s="1"/>
  <c r="N13" i="5"/>
  <c r="Q13" i="5" s="1"/>
  <c r="M13" i="5"/>
  <c r="V13" i="5"/>
  <c r="Z13" i="5" s="1"/>
  <c r="U13" i="5"/>
  <c r="Y13" i="5" s="1"/>
  <c r="T13" i="5"/>
  <c r="X13" i="5" s="1"/>
  <c r="O10" i="5"/>
  <c r="R10" i="5" s="1"/>
  <c r="N10" i="5"/>
  <c r="Q10" i="5" s="1"/>
  <c r="M10" i="5"/>
  <c r="P10" i="5" s="1"/>
  <c r="V10" i="5"/>
  <c r="Z10" i="5" s="1"/>
  <c r="U10" i="5"/>
  <c r="Y10" i="5" s="1"/>
  <c r="T10" i="5"/>
  <c r="X10" i="5" s="1"/>
  <c r="O4" i="5"/>
  <c r="R4" i="5" s="1"/>
  <c r="N4" i="5"/>
  <c r="Q4" i="5" s="1"/>
  <c r="M4" i="5"/>
  <c r="P4" i="5" s="1"/>
  <c r="T4" i="5"/>
  <c r="X4" i="5" s="1"/>
  <c r="V4" i="5"/>
  <c r="Z4" i="5" s="1"/>
  <c r="U4" i="5"/>
  <c r="Y4" i="5" s="1"/>
  <c r="P13" i="5"/>
  <c r="Q5" i="5"/>
  <c r="Z5" i="5"/>
  <c r="Q7" i="5"/>
  <c r="P8" i="5"/>
  <c r="P5" i="5"/>
  <c r="S12" i="5"/>
  <c r="W12" i="5" s="1"/>
  <c r="S13" i="5"/>
  <c r="W13" i="5" s="1"/>
  <c r="S11" i="5"/>
  <c r="W11" i="5" s="1"/>
  <c r="S6" i="5"/>
  <c r="W6" i="5" s="1"/>
  <c r="S8" i="5"/>
  <c r="W8" i="5" s="1"/>
  <c r="S9" i="5"/>
  <c r="W9" i="5" s="1"/>
  <c r="S10" i="5"/>
  <c r="W10" i="5" s="1"/>
  <c r="X5" i="5"/>
  <c r="E5" i="5" l="1"/>
  <c r="E5" i="6" s="1"/>
  <c r="E9" i="5"/>
  <c r="E9" i="6" s="1"/>
  <c r="F6" i="5"/>
  <c r="F6" i="6" s="1"/>
  <c r="E4" i="5"/>
  <c r="E4" i="6" s="1"/>
  <c r="E7" i="5"/>
  <c r="E7" i="6" s="1"/>
  <c r="F4" i="5"/>
  <c r="F4" i="6" s="1"/>
  <c r="E13" i="5"/>
  <c r="E13" i="6" s="1"/>
  <c r="F10" i="5"/>
  <c r="F10" i="6" s="1"/>
  <c r="E12" i="5"/>
  <c r="E12" i="6" s="1"/>
  <c r="F7" i="5"/>
  <c r="F7" i="6" s="1"/>
  <c r="F12" i="5"/>
  <c r="F12" i="6" s="1"/>
  <c r="E6" i="5"/>
  <c r="E6" i="6" s="1"/>
  <c r="E10" i="5"/>
  <c r="E10" i="6" s="1"/>
  <c r="E11" i="5"/>
  <c r="E11" i="6" s="1"/>
  <c r="F11" i="5"/>
  <c r="F11" i="6" s="1"/>
  <c r="F5" i="5"/>
  <c r="F5" i="6" s="1"/>
  <c r="E8" i="5"/>
  <c r="E8" i="6" s="1"/>
  <c r="F8" i="5"/>
  <c r="F8" i="6" s="1"/>
  <c r="F13" i="5"/>
  <c r="F13" i="6" s="1"/>
  <c r="F9" i="5"/>
  <c r="F9" i="6" s="1"/>
</calcChain>
</file>

<file path=xl/comments1.xml><?xml version="1.0" encoding="utf-8"?>
<comments xmlns="http://schemas.openxmlformats.org/spreadsheetml/2006/main">
  <authors>
    <author/>
  </authors>
  <commentList>
    <comment ref="E1" authorId="0">
      <text>
        <r>
          <rPr>
            <b/>
            <sz val="9"/>
            <color indexed="8"/>
            <rFont val="Tahoma"/>
            <family val="2"/>
            <charset val="1"/>
          </rPr>
          <t xml:space="preserve">Central Meridian of the grid. Default is zero.
</t>
        </r>
        <r>
          <rPr>
            <sz val="9"/>
            <color indexed="8"/>
            <rFont val="Tahoma"/>
            <family val="2"/>
            <charset val="1"/>
          </rPr>
          <t xml:space="preserve">
</t>
        </r>
      </text>
    </comment>
    <comment ref="F1" authorId="0">
      <text>
        <r>
          <rPr>
            <b/>
            <sz val="9"/>
            <color indexed="8"/>
            <rFont val="Tahoma"/>
            <family val="2"/>
            <charset val="1"/>
          </rPr>
          <t xml:space="preserve">Value added to easting. Default is zero. Standard for UTM is 500000
</t>
        </r>
      </text>
    </comment>
  </commentList>
</comments>
</file>

<file path=xl/comments2.xml><?xml version="1.0" encoding="utf-8"?>
<comments xmlns="http://schemas.openxmlformats.org/spreadsheetml/2006/main">
  <authors>
    <author>jmorillo@unex.es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http://www.vermessung-und-ortung-mit-satelliten.de/datumstrans.html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Radio de curvatura cruzado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raiz(a²-b²)/a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(a²-b²)/b²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raiz(a²-b²)/b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(a²-b²)/b²</t>
        </r>
      </text>
    </comment>
    <comment ref="N2" authorId="0">
      <text>
        <r>
          <rPr>
            <b/>
            <sz val="9"/>
            <color indexed="81"/>
            <rFont val="Tahoma"/>
            <family val="2"/>
          </rPr>
          <t>jmorillo@unex.es:</t>
        </r>
        <r>
          <rPr>
            <sz val="9"/>
            <color indexed="81"/>
            <rFont val="Tahoma"/>
            <family val="2"/>
          </rPr>
          <t xml:space="preserve">
a²/b</t>
        </r>
      </text>
    </comment>
  </commentList>
</comments>
</file>

<file path=xl/sharedStrings.xml><?xml version="1.0" encoding="utf-8"?>
<sst xmlns="http://schemas.openxmlformats.org/spreadsheetml/2006/main" count="243" uniqueCount="97">
  <si>
    <t>a (semieje mayor)</t>
  </si>
  <si>
    <t>b (semieje menor)</t>
  </si>
  <si>
    <t>Excentricidad</t>
  </si>
  <si>
    <t>2ª Excentric. ( e' )</t>
  </si>
  <si>
    <t>e' ²</t>
  </si>
  <si>
    <t>c (radio polar de curvatura)</t>
  </si>
  <si>
    <t>Numero</t>
  </si>
  <si>
    <t>Latitud</t>
  </si>
  <si>
    <t>Longitud</t>
  </si>
  <si>
    <t>X utm</t>
  </si>
  <si>
    <t>Y utm</t>
  </si>
  <si>
    <t>Delta Lambda</t>
  </si>
  <si>
    <t>N</t>
  </si>
  <si>
    <t>G</t>
  </si>
  <si>
    <t xml:space="preserve">  h 2      </t>
  </si>
  <si>
    <t>Factor de escala meridiano principal</t>
  </si>
  <si>
    <t>X1</t>
  </si>
  <si>
    <t>X3</t>
  </si>
  <si>
    <t>X5</t>
  </si>
  <si>
    <t>X1'</t>
  </si>
  <si>
    <t>X3'</t>
  </si>
  <si>
    <t>X5'</t>
  </si>
  <si>
    <t>Y0</t>
  </si>
  <si>
    <t>Y2</t>
  </si>
  <si>
    <t>Y4</t>
  </si>
  <si>
    <t>Y6</t>
  </si>
  <si>
    <t>Y0'</t>
  </si>
  <si>
    <t>Y2'</t>
  </si>
  <si>
    <t>Y4'</t>
  </si>
  <si>
    <t>Y6'</t>
  </si>
  <si>
    <t>huso</t>
  </si>
  <si>
    <t>Meridiano huso</t>
  </si>
  <si>
    <t>Datos sobre el elipsoide GRS80</t>
  </si>
  <si>
    <t>Datum ERTS89</t>
  </si>
  <si>
    <r>
      <t>E</t>
    </r>
    <r>
      <rPr>
        <b/>
        <sz val="8"/>
        <rFont val="Arial"/>
        <family val="2"/>
      </rPr>
      <t>0</t>
    </r>
  </si>
  <si>
    <r>
      <t>E</t>
    </r>
    <r>
      <rPr>
        <b/>
        <sz val="8"/>
        <rFont val="Arial"/>
        <family val="2"/>
      </rPr>
      <t>2</t>
    </r>
  </si>
  <si>
    <r>
      <t>E</t>
    </r>
    <r>
      <rPr>
        <b/>
        <sz val="8"/>
        <rFont val="Arial"/>
        <family val="2"/>
      </rPr>
      <t>4</t>
    </r>
  </si>
  <si>
    <r>
      <t>E</t>
    </r>
    <r>
      <rPr>
        <b/>
        <sz val="8"/>
        <rFont val="Arial"/>
        <family val="2"/>
      </rPr>
      <t>6</t>
    </r>
  </si>
  <si>
    <t>grados por radian</t>
  </si>
  <si>
    <t>h</t>
  </si>
  <si>
    <t>DATOS A INTRODUCIR</t>
  </si>
  <si>
    <t>DATOS CALCULADOS</t>
  </si>
  <si>
    <t>Función  Breite</t>
  </si>
  <si>
    <t>e ²</t>
  </si>
  <si>
    <t>X</t>
  </si>
  <si>
    <t>Y</t>
  </si>
  <si>
    <t>Z</t>
  </si>
  <si>
    <t>COORDENADAS CARTESIANAS GEOCENTRICAS</t>
  </si>
  <si>
    <t>COORDENADAS PROYECCIÓN UTM</t>
  </si>
  <si>
    <t>p</t>
  </si>
  <si>
    <t>teta</t>
  </si>
  <si>
    <t>CARTOGRAFICAS GEOCENTRICAS &gt;&gt;&gt;&gt;&gt;&gt;&gt;&gt;&gt;&gt;&gt;&gt;&gt;&gt;&gt;&gt;&gt; GEOGRÁFICAS</t>
  </si>
  <si>
    <t>COORDENADAS GEOGRÁFICAS</t>
  </si>
  <si>
    <t>Número</t>
  </si>
  <si>
    <t>N-S</t>
  </si>
  <si>
    <t>Central Meridian</t>
  </si>
  <si>
    <t>False Easting</t>
  </si>
  <si>
    <t>Easting</t>
  </si>
  <si>
    <t>Northing</t>
  </si>
  <si>
    <t>xi (north)</t>
  </si>
  <si>
    <t>eta (east)</t>
  </si>
  <si>
    <t>xi prime</t>
  </si>
  <si>
    <t xml:space="preserve">eta prime </t>
  </si>
  <si>
    <t>longr</t>
  </si>
  <si>
    <t>tau prime</t>
  </si>
  <si>
    <t>sigma0</t>
  </si>
  <si>
    <t>f(tau0)</t>
  </si>
  <si>
    <t>df(tau)/dtau</t>
  </si>
  <si>
    <t>Tau1</t>
  </si>
  <si>
    <t>sigma1</t>
  </si>
  <si>
    <t>f(tau1)</t>
  </si>
  <si>
    <t>Tau2</t>
  </si>
  <si>
    <t>sigma2</t>
  </si>
  <si>
    <t>f(tau2)</t>
  </si>
  <si>
    <t>Tau3</t>
  </si>
  <si>
    <t>Latitude</t>
  </si>
  <si>
    <t>Longitude</t>
  </si>
  <si>
    <t>Lat DD</t>
  </si>
  <si>
    <t>LatMM</t>
  </si>
  <si>
    <t>LatSS</t>
  </si>
  <si>
    <t>LongDD</t>
  </si>
  <si>
    <t>Long MM</t>
  </si>
  <si>
    <t>LongSS</t>
  </si>
  <si>
    <t>Datum</t>
  </si>
  <si>
    <t>Symbol</t>
  </si>
  <si>
    <t>Value</t>
  </si>
  <si>
    <t>Datum Constants</t>
  </si>
  <si>
    <t>Polar Axis</t>
  </si>
  <si>
    <t>b</t>
  </si>
  <si>
    <t>Equ Rad</t>
  </si>
  <si>
    <t>a</t>
  </si>
  <si>
    <t>ecc</t>
  </si>
  <si>
    <t>e</t>
  </si>
  <si>
    <t>e'2</t>
  </si>
  <si>
    <t>e1sq</t>
  </si>
  <si>
    <t>Scale</t>
  </si>
  <si>
    <t>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</si>
</sst>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00000"/>
    <numFmt numFmtId="165" formatCode="0.000000000"/>
    <numFmt numFmtId="166" formatCode="0.0000000"/>
    <numFmt numFmtId="167" formatCode="0.0000000000"/>
    <numFmt numFmtId="168" formatCode="0.000"/>
    <numFmt numFmtId="169" formatCode="0.0000"/>
    <numFmt numFmtId="170" formatCode="0.000000"/>
    <numFmt numFmtId="171" formatCode="0.00000"/>
    <numFmt numFmtId="172" formatCode="0.000000000000"/>
    <numFmt numFmtId="173" formatCode="#,##0.0000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9" tint="0.3999755851924192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Symbol"/>
      <family val="1"/>
      <charset val="2"/>
    </font>
    <font>
      <b/>
      <sz val="8"/>
      <name val="Arial"/>
      <family val="2"/>
    </font>
    <font>
      <sz val="10"/>
      <color theme="4"/>
      <name val="Arial"/>
      <family val="2"/>
    </font>
    <font>
      <sz val="10"/>
      <color theme="5"/>
      <name val="Arial"/>
      <family val="2"/>
    </font>
    <font>
      <b/>
      <sz val="14"/>
      <name val="Arial"/>
      <family val="2"/>
    </font>
    <font>
      <sz val="10"/>
      <color theme="6" tint="-0.249977111117893"/>
      <name val="Arial"/>
      <family val="2"/>
    </font>
    <font>
      <u/>
      <sz val="10"/>
      <color indexed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5" fillId="0" borderId="0"/>
  </cellStyleXfs>
  <cellXfs count="102">
    <xf numFmtId="0" fontId="0" fillId="0" borderId="0" xfId="0"/>
    <xf numFmtId="0" fontId="0" fillId="0" borderId="0" xfId="0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Protection="1"/>
    <xf numFmtId="0" fontId="1" fillId="2" borderId="0" xfId="0" applyFont="1" applyFill="1" applyBorder="1" applyAlignment="1" applyProtection="1">
      <alignment vertical="top"/>
    </xf>
    <xf numFmtId="0" fontId="0" fillId="2" borderId="0" xfId="0" applyFill="1" applyBorder="1" applyProtection="1"/>
    <xf numFmtId="171" fontId="0" fillId="2" borderId="0" xfId="0" applyNumberFormat="1" applyFill="1" applyBorder="1" applyProtection="1"/>
    <xf numFmtId="167" fontId="0" fillId="2" borderId="0" xfId="0" applyNumberFormat="1" applyFill="1" applyBorder="1" applyProtection="1"/>
    <xf numFmtId="172" fontId="0" fillId="2" borderId="0" xfId="0" applyNumberFormat="1" applyFill="1" applyBorder="1" applyProtection="1"/>
    <xf numFmtId="172" fontId="4" fillId="2" borderId="0" xfId="0" applyNumberFormat="1" applyFont="1" applyFill="1" applyBorder="1" applyProtection="1"/>
    <xf numFmtId="170" fontId="4" fillId="2" borderId="0" xfId="0" applyNumberFormat="1" applyFont="1" applyFill="1" applyBorder="1" applyProtection="1"/>
    <xf numFmtId="0" fontId="5" fillId="3" borderId="0" xfId="0" applyNumberFormat="1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165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 applyProtection="1">
      <alignment wrapText="1"/>
    </xf>
    <xf numFmtId="0" fontId="0" fillId="0" borderId="0" xfId="0" applyFill="1" applyProtection="1"/>
    <xf numFmtId="166" fontId="0" fillId="0" borderId="0" xfId="0" applyNumberFormat="1" applyProtection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168" fontId="0" fillId="4" borderId="0" xfId="0" applyNumberFormat="1" applyFill="1" applyBorder="1" applyProtection="1"/>
    <xf numFmtId="168" fontId="2" fillId="4" borderId="0" xfId="0" applyNumberFormat="1" applyFont="1" applyFill="1" applyBorder="1" applyProtection="1"/>
    <xf numFmtId="0" fontId="0" fillId="4" borderId="0" xfId="0" applyFill="1" applyProtection="1"/>
    <xf numFmtId="165" fontId="0" fillId="0" borderId="0" xfId="0" applyNumberFormat="1" applyFill="1"/>
    <xf numFmtId="0" fontId="0" fillId="0" borderId="0" xfId="0" applyFill="1"/>
    <xf numFmtId="167" fontId="0" fillId="0" borderId="0" xfId="0" applyNumberFormat="1" applyProtection="1"/>
    <xf numFmtId="165" fontId="0" fillId="0" borderId="0" xfId="0" applyNumberFormat="1" applyProtection="1"/>
    <xf numFmtId="0" fontId="6" fillId="5" borderId="0" xfId="0" applyFont="1" applyFill="1" applyBorder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9" fillId="6" borderId="0" xfId="0" applyFont="1" applyFill="1"/>
    <xf numFmtId="0" fontId="0" fillId="2" borderId="0" xfId="0" applyFill="1" applyProtection="1"/>
    <xf numFmtId="168" fontId="2" fillId="0" borderId="0" xfId="0" applyNumberFormat="1" applyFont="1" applyFill="1" applyBorder="1" applyAlignment="1" applyProtection="1"/>
    <xf numFmtId="0" fontId="6" fillId="8" borderId="0" xfId="0" applyFont="1" applyFill="1" applyAlignment="1">
      <alignment horizontal="center" vertical="center"/>
    </xf>
    <xf numFmtId="0" fontId="6" fillId="10" borderId="0" xfId="0" applyFont="1" applyFill="1" applyBorder="1" applyAlignment="1" applyProtection="1">
      <alignment horizontal="center"/>
    </xf>
    <xf numFmtId="168" fontId="11" fillId="0" borderId="0" xfId="0" applyNumberFormat="1" applyFont="1"/>
    <xf numFmtId="0" fontId="11" fillId="0" borderId="0" xfId="0" applyFont="1"/>
    <xf numFmtId="0" fontId="2" fillId="2" borderId="0" xfId="0" applyFont="1" applyFill="1" applyProtection="1"/>
    <xf numFmtId="0" fontId="6" fillId="5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11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 vertical="center" wrapText="1"/>
    </xf>
    <xf numFmtId="168" fontId="12" fillId="0" borderId="0" xfId="0" applyNumberFormat="1" applyFont="1"/>
    <xf numFmtId="168" fontId="0" fillId="0" borderId="0" xfId="0" applyNumberFormat="1" applyProtection="1"/>
    <xf numFmtId="0" fontId="6" fillId="1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168" fontId="0" fillId="0" borderId="1" xfId="0" applyNumberFormat="1" applyBorder="1" applyProtection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5" fontId="14" fillId="0" borderId="0" xfId="0" applyNumberFormat="1" applyFont="1"/>
    <xf numFmtId="168" fontId="14" fillId="0" borderId="0" xfId="0" applyNumberFormat="1" applyFont="1"/>
    <xf numFmtId="0" fontId="1" fillId="0" borderId="0" xfId="0" applyNumberFormat="1" applyFont="1" applyFill="1" applyBorder="1" applyAlignment="1" applyProtection="1">
      <alignment horizontal="center" vertical="center" textRotation="90"/>
    </xf>
    <xf numFmtId="0" fontId="15" fillId="0" borderId="0" xfId="1" applyNumberFormat="1" applyFont="1" applyFill="1" applyBorder="1" applyAlignment="1" applyProtection="1"/>
    <xf numFmtId="0" fontId="16" fillId="0" borderId="0" xfId="2"/>
    <xf numFmtId="0" fontId="16" fillId="0" borderId="0" xfId="2" applyFont="1" applyFill="1" applyAlignment="1"/>
    <xf numFmtId="0" fontId="16" fillId="0" borderId="0" xfId="2" applyFont="1" applyFill="1" applyAlignment="1">
      <alignment textRotation="90"/>
    </xf>
    <xf numFmtId="0" fontId="16" fillId="0" borderId="0" xfId="2" applyFont="1" applyFill="1" applyAlignment="1">
      <alignment wrapText="1"/>
    </xf>
    <xf numFmtId="4" fontId="16" fillId="0" borderId="0" xfId="2" applyNumberFormat="1" applyFont="1" applyFill="1" applyAlignment="1">
      <alignment textRotation="90"/>
    </xf>
    <xf numFmtId="0" fontId="16" fillId="14" borderId="0" xfId="2" applyFont="1" applyFill="1" applyAlignment="1">
      <alignment textRotation="90"/>
    </xf>
    <xf numFmtId="170" fontId="16" fillId="14" borderId="0" xfId="2" applyNumberFormat="1" applyFont="1" applyFill="1" applyAlignment="1">
      <alignment textRotation="90"/>
    </xf>
    <xf numFmtId="0" fontId="16" fillId="15" borderId="0" xfId="2" applyFont="1" applyFill="1" applyAlignment="1"/>
    <xf numFmtId="0" fontId="16" fillId="16" borderId="0" xfId="2" applyFont="1" applyFill="1"/>
    <xf numFmtId="0" fontId="16" fillId="16" borderId="0" xfId="2" applyFill="1"/>
    <xf numFmtId="0" fontId="16" fillId="17" borderId="0" xfId="2" applyFont="1" applyFill="1" applyAlignment="1"/>
    <xf numFmtId="0" fontId="16" fillId="17" borderId="0" xfId="2" applyFont="1" applyFill="1"/>
    <xf numFmtId="0" fontId="16" fillId="0" borderId="0" xfId="2" applyFill="1"/>
    <xf numFmtId="1" fontId="16" fillId="0" borderId="0" xfId="2" applyNumberFormat="1" applyFill="1"/>
    <xf numFmtId="168" fontId="16" fillId="0" borderId="0" xfId="2" applyNumberFormat="1" applyFill="1"/>
    <xf numFmtId="173" fontId="16" fillId="14" borderId="0" xfId="2" applyNumberFormat="1" applyFill="1"/>
    <xf numFmtId="170" fontId="16" fillId="14" borderId="0" xfId="2" applyNumberFormat="1" applyFill="1"/>
    <xf numFmtId="0" fontId="16" fillId="14" borderId="0" xfId="2" applyFill="1"/>
    <xf numFmtId="165" fontId="16" fillId="15" borderId="0" xfId="2" applyNumberFormat="1" applyFont="1" applyFill="1"/>
    <xf numFmtId="0" fontId="16" fillId="15" borderId="0" xfId="2" applyFont="1" applyFill="1"/>
    <xf numFmtId="0" fontId="17" fillId="18" borderId="0" xfId="2" applyFont="1" applyFill="1"/>
    <xf numFmtId="0" fontId="16" fillId="18" borderId="0" xfId="2" applyFill="1"/>
    <xf numFmtId="4" fontId="16" fillId="16" borderId="0" xfId="2" applyNumberFormat="1" applyFill="1"/>
    <xf numFmtId="0" fontId="17" fillId="0" borderId="0" xfId="2" applyFont="1" applyFill="1"/>
    <xf numFmtId="4" fontId="16" fillId="0" borderId="0" xfId="2" applyNumberFormat="1" applyFill="1"/>
    <xf numFmtId="4" fontId="16" fillId="14" borderId="0" xfId="2" applyNumberFormat="1" applyFill="1"/>
    <xf numFmtId="0" fontId="16" fillId="17" borderId="0" xfId="2" applyFill="1"/>
    <xf numFmtId="0" fontId="6" fillId="19" borderId="0" xfId="0" applyFont="1" applyFill="1" applyAlignment="1">
      <alignment horizontal="center" vertical="center" wrapText="1"/>
    </xf>
    <xf numFmtId="1" fontId="0" fillId="0" borderId="0" xfId="0" applyNumberFormat="1"/>
    <xf numFmtId="168" fontId="14" fillId="0" borderId="0" xfId="0" applyNumberFormat="1" applyFont="1" applyAlignment="1">
      <alignment horizontal="right"/>
    </xf>
    <xf numFmtId="171" fontId="16" fillId="16" borderId="0" xfId="2" applyNumberFormat="1" applyFill="1"/>
  </cellXfs>
  <cellStyles count="4">
    <cellStyle name="Excel Built-in Normal" xfId="2"/>
    <cellStyle name="Hipervínculo" xfId="1" builtinId="8"/>
    <cellStyle name="Hyperlink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CARGAS/UTMConversion2015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Datums"/>
      <sheetName val="Test Data"/>
      <sheetName val="Convert Lat, Long to UTM"/>
      <sheetName val="Convert UTM to Lat, Long"/>
      <sheetName val="Military Grid References"/>
      <sheetName val="Batch Convert Lat Long To UTM"/>
      <sheetName val="Batch Convert UTM to Lat-Long"/>
    </sheetNames>
    <sheetDataSet>
      <sheetData sheetId="0">
        <row r="3">
          <cell r="E3" t="str">
            <v>WGS 84</v>
          </cell>
        </row>
        <row r="9">
          <cell r="E9">
            <v>-77.849999999999994</v>
          </cell>
        </row>
        <row r="10">
          <cell r="E10">
            <v>166.66667000000001</v>
          </cell>
        </row>
        <row r="17">
          <cell r="E17">
            <v>589768.59193127789</v>
          </cell>
        </row>
        <row r="18">
          <cell r="E18">
            <v>7922642.3514535986</v>
          </cell>
        </row>
        <row r="19">
          <cell r="E19">
            <v>4</v>
          </cell>
          <cell r="H19">
            <v>-159</v>
          </cell>
        </row>
      </sheetData>
      <sheetData sheetId="1">
        <row r="2">
          <cell r="A2">
            <v>1</v>
          </cell>
          <cell r="B2" t="str">
            <v>WGS 84</v>
          </cell>
          <cell r="C2">
            <v>6378137</v>
          </cell>
          <cell r="D2">
            <v>6356752.3141999999</v>
          </cell>
          <cell r="E2">
            <v>3.3528106647474805E-3</v>
          </cell>
          <cell r="F2">
            <v>298.25722356300003</v>
          </cell>
          <cell r="H2">
            <v>-90</v>
          </cell>
          <cell r="I2" t="str">
            <v>A</v>
          </cell>
          <cell r="J2">
            <v>-90</v>
          </cell>
        </row>
        <row r="3">
          <cell r="A3">
            <v>2</v>
          </cell>
          <cell r="B3" t="str">
            <v>NAD 83</v>
          </cell>
          <cell r="C3">
            <v>6378137</v>
          </cell>
          <cell r="D3">
            <v>6356752.3141999999</v>
          </cell>
          <cell r="E3">
            <v>3.3528106647474805E-3</v>
          </cell>
          <cell r="F3">
            <v>298.25722356300003</v>
          </cell>
          <cell r="H3">
            <v>-84</v>
          </cell>
          <cell r="I3" t="str">
            <v>C</v>
          </cell>
          <cell r="J3">
            <v>-84</v>
          </cell>
        </row>
        <row r="4">
          <cell r="A4">
            <v>3</v>
          </cell>
          <cell r="B4" t="str">
            <v>GRS 80</v>
          </cell>
          <cell r="C4">
            <v>6378137</v>
          </cell>
          <cell r="D4">
            <v>6356752.3141000001</v>
          </cell>
          <cell r="E4">
            <v>3.3528106875095232E-3</v>
          </cell>
          <cell r="F4">
            <v>298.2572215381486</v>
          </cell>
          <cell r="H4">
            <v>-72</v>
          </cell>
          <cell r="I4" t="str">
            <v>D</v>
          </cell>
          <cell r="J4">
            <v>-72</v>
          </cell>
        </row>
        <row r="5">
          <cell r="A5">
            <v>4</v>
          </cell>
          <cell r="B5" t="str">
            <v>WGS 72</v>
          </cell>
          <cell r="C5">
            <v>6378135</v>
          </cell>
          <cell r="D5">
            <v>6356750.5</v>
          </cell>
          <cell r="E5">
            <v>3.3527825924035792E-3</v>
          </cell>
          <cell r="F5">
            <v>298.25972082583178</v>
          </cell>
          <cell r="H5">
            <v>-64</v>
          </cell>
          <cell r="I5" t="str">
            <v>E</v>
          </cell>
          <cell r="J5">
            <v>-64</v>
          </cell>
        </row>
        <row r="6">
          <cell r="A6">
            <v>5</v>
          </cell>
          <cell r="B6" t="str">
            <v>Australian 1965</v>
          </cell>
          <cell r="C6">
            <v>6378160</v>
          </cell>
          <cell r="D6">
            <v>6356774.7000000002</v>
          </cell>
          <cell r="E6">
            <v>3.3528948787737863E-3</v>
          </cell>
          <cell r="F6">
            <v>298.24973229274576</v>
          </cell>
          <cell r="H6">
            <v>-56</v>
          </cell>
          <cell r="I6" t="str">
            <v>F</v>
          </cell>
          <cell r="J6">
            <v>-56</v>
          </cell>
        </row>
        <row r="7">
          <cell r="A7">
            <v>6</v>
          </cell>
          <cell r="B7" t="str">
            <v>Krasovsky 1940</v>
          </cell>
          <cell r="C7">
            <v>6378245</v>
          </cell>
          <cell r="D7">
            <v>6356863</v>
          </cell>
          <cell r="E7">
            <v>3.3523328125526692E-3</v>
          </cell>
          <cell r="F7">
            <v>298.29973809746514</v>
          </cell>
          <cell r="H7">
            <v>-48</v>
          </cell>
          <cell r="I7" t="str">
            <v>G</v>
          </cell>
          <cell r="J7">
            <v>-48</v>
          </cell>
        </row>
        <row r="8">
          <cell r="A8">
            <v>7</v>
          </cell>
          <cell r="B8" t="str">
            <v>North American 1927</v>
          </cell>
          <cell r="C8">
            <v>6378206.4000000004</v>
          </cell>
          <cell r="D8">
            <v>6356583.7999999998</v>
          </cell>
          <cell r="E8">
            <v>3.3900753039287912E-3</v>
          </cell>
          <cell r="F8">
            <v>294.97869821389821</v>
          </cell>
          <cell r="H8">
            <v>-40</v>
          </cell>
          <cell r="I8" t="str">
            <v>H</v>
          </cell>
          <cell r="J8">
            <v>-40</v>
          </cell>
        </row>
        <row r="9">
          <cell r="A9">
            <v>8</v>
          </cell>
          <cell r="B9" t="str">
            <v>International 1924</v>
          </cell>
          <cell r="C9">
            <v>6378388</v>
          </cell>
          <cell r="D9">
            <v>6356911.9000000004</v>
          </cell>
          <cell r="E9">
            <v>3.3670105989161568E-3</v>
          </cell>
          <cell r="F9">
            <v>296.99936208157487</v>
          </cell>
          <cell r="H9">
            <v>-32</v>
          </cell>
          <cell r="I9" t="str">
            <v>J</v>
          </cell>
          <cell r="J9">
            <v>-32</v>
          </cell>
        </row>
        <row r="10">
          <cell r="A10">
            <v>9</v>
          </cell>
          <cell r="B10" t="str">
            <v>Hayford 1909</v>
          </cell>
          <cell r="C10">
            <v>6378388</v>
          </cell>
          <cell r="D10">
            <v>6356911.9000000004</v>
          </cell>
          <cell r="E10">
            <v>3.3670105989161568E-3</v>
          </cell>
          <cell r="F10">
            <v>296.99936208157487</v>
          </cell>
          <cell r="H10">
            <v>-24</v>
          </cell>
          <cell r="I10" t="str">
            <v>K</v>
          </cell>
          <cell r="J10">
            <v>-24</v>
          </cell>
        </row>
        <row r="11">
          <cell r="A11">
            <v>10</v>
          </cell>
          <cell r="B11" t="str">
            <v>Clarke 1880</v>
          </cell>
          <cell r="C11">
            <v>6378249.0999999996</v>
          </cell>
          <cell r="D11">
            <v>6356514.9000000004</v>
          </cell>
          <cell r="E11">
            <v>3.40754957344003E-3</v>
          </cell>
          <cell r="F11">
            <v>293.46601669259593</v>
          </cell>
          <cell r="H11">
            <v>-16</v>
          </cell>
          <cell r="I11" t="str">
            <v>L</v>
          </cell>
          <cell r="J11">
            <v>-16</v>
          </cell>
        </row>
        <row r="12">
          <cell r="A12">
            <v>11</v>
          </cell>
          <cell r="B12" t="str">
            <v>Clarke 1866</v>
          </cell>
          <cell r="C12">
            <v>6378206.4000000004</v>
          </cell>
          <cell r="D12">
            <v>6356583.7999999998</v>
          </cell>
          <cell r="E12">
            <v>3.3900753039287912E-3</v>
          </cell>
          <cell r="F12">
            <v>294.97869821389821</v>
          </cell>
          <cell r="H12">
            <v>-8</v>
          </cell>
          <cell r="I12" t="str">
            <v>M</v>
          </cell>
          <cell r="J12">
            <v>-8</v>
          </cell>
        </row>
        <row r="13">
          <cell r="A13">
            <v>12</v>
          </cell>
          <cell r="B13" t="str">
            <v>Airy 1830</v>
          </cell>
          <cell r="C13">
            <v>6377563.4000000004</v>
          </cell>
          <cell r="D13">
            <v>6356256.9000000004</v>
          </cell>
          <cell r="E13">
            <v>3.340852715003978E-3</v>
          </cell>
          <cell r="F13">
            <v>299.32477882336377</v>
          </cell>
          <cell r="H13">
            <v>0</v>
          </cell>
          <cell r="I13" t="str">
            <v>N</v>
          </cell>
          <cell r="J13">
            <v>0</v>
          </cell>
        </row>
        <row r="14">
          <cell r="A14">
            <v>13</v>
          </cell>
          <cell r="B14" t="str">
            <v>Bessel 1841</v>
          </cell>
          <cell r="C14">
            <v>6377397.2000000002</v>
          </cell>
          <cell r="D14">
            <v>6356079</v>
          </cell>
          <cell r="E14">
            <v>3.34277438450912E-3</v>
          </cell>
          <cell r="F14">
            <v>299.15270520024882</v>
          </cell>
          <cell r="H14">
            <v>8</v>
          </cell>
          <cell r="I14" t="str">
            <v>P</v>
          </cell>
          <cell r="J14">
            <v>8</v>
          </cell>
        </row>
        <row r="15">
          <cell r="A15">
            <v>14</v>
          </cell>
          <cell r="B15" t="str">
            <v>Everest 1830</v>
          </cell>
          <cell r="C15">
            <v>6377276.2999999998</v>
          </cell>
          <cell r="D15">
            <v>6356075.4000000004</v>
          </cell>
          <cell r="E15">
            <v>3.3244443242955368E-3</v>
          </cell>
          <cell r="F15">
            <v>300.80214990873822</v>
          </cell>
          <cell r="H15">
            <v>16</v>
          </cell>
          <cell r="I15" t="str">
            <v>Q</v>
          </cell>
          <cell r="J15">
            <v>16</v>
          </cell>
        </row>
        <row r="16">
          <cell r="H16">
            <v>24</v>
          </cell>
          <cell r="I16" t="str">
            <v>R</v>
          </cell>
          <cell r="J16">
            <v>24</v>
          </cell>
        </row>
        <row r="17">
          <cell r="H17">
            <v>32</v>
          </cell>
          <cell r="I17" t="str">
            <v>S</v>
          </cell>
          <cell r="J17">
            <v>32</v>
          </cell>
        </row>
        <row r="18">
          <cell r="H18">
            <v>40</v>
          </cell>
          <cell r="I18" t="str">
            <v>T</v>
          </cell>
          <cell r="J18">
            <v>40</v>
          </cell>
        </row>
        <row r="19">
          <cell r="H19">
            <v>48</v>
          </cell>
          <cell r="I19" t="str">
            <v>U</v>
          </cell>
          <cell r="J19">
            <v>48</v>
          </cell>
        </row>
        <row r="20">
          <cell r="H20">
            <v>56</v>
          </cell>
          <cell r="I20" t="str">
            <v>V</v>
          </cell>
          <cell r="J20">
            <v>56</v>
          </cell>
        </row>
        <row r="21">
          <cell r="H21">
            <v>64</v>
          </cell>
          <cell r="I21" t="str">
            <v>W</v>
          </cell>
          <cell r="J21">
            <v>64</v>
          </cell>
        </row>
        <row r="22">
          <cell r="H22">
            <v>72</v>
          </cell>
          <cell r="I22" t="str">
            <v>X</v>
          </cell>
          <cell r="J22">
            <v>72</v>
          </cell>
        </row>
        <row r="23">
          <cell r="H23">
            <v>84</v>
          </cell>
          <cell r="I23" t="str">
            <v>Z</v>
          </cell>
          <cell r="J23">
            <v>84</v>
          </cell>
        </row>
      </sheetData>
      <sheetData sheetId="2"/>
      <sheetData sheetId="3">
        <row r="2">
          <cell r="F2">
            <v>8.3773182239335251E-4</v>
          </cell>
        </row>
        <row r="3">
          <cell r="C3">
            <v>6378137</v>
          </cell>
          <cell r="F3">
            <v>7.6085278057156758E-7</v>
          </cell>
          <cell r="S3">
            <v>0</v>
          </cell>
        </row>
        <row r="4">
          <cell r="C4">
            <v>6356752.3141999999</v>
          </cell>
          <cell r="F4">
            <v>1.1976455108337161E-9</v>
          </cell>
        </row>
        <row r="5">
          <cell r="C5">
            <v>3.3528106718309896E-3</v>
          </cell>
          <cell r="F5">
            <v>2.4291707009302783E-12</v>
          </cell>
        </row>
        <row r="6">
          <cell r="F6">
            <v>5.7118184295114151E-15</v>
          </cell>
        </row>
        <row r="7">
          <cell r="C7">
            <v>6367435.6796935648</v>
          </cell>
          <cell r="F7">
            <v>1.4799980458211547E-17</v>
          </cell>
        </row>
        <row r="8">
          <cell r="F8">
            <v>4.1076875832402633E-20</v>
          </cell>
        </row>
        <row r="9">
          <cell r="C9">
            <v>0.99960000000000004</v>
          </cell>
        </row>
        <row r="10">
          <cell r="C10">
            <v>8.1819190928906924E-2</v>
          </cell>
        </row>
        <row r="11">
          <cell r="C11">
            <v>1.6792203899373642E-3</v>
          </cell>
        </row>
        <row r="12">
          <cell r="C12">
            <v>6367449.1458008448</v>
          </cell>
          <cell r="F12">
            <v>8.377321658268336E-4</v>
          </cell>
        </row>
        <row r="13">
          <cell r="F13">
            <v>5.9058701772828123E-8</v>
          </cell>
        </row>
        <row r="14">
          <cell r="F14">
            <v>1.6734826759609384E-10</v>
          </cell>
        </row>
        <row r="15">
          <cell r="F15">
            <v>2.1647981288091758E-13</v>
          </cell>
        </row>
        <row r="16">
          <cell r="F16">
            <v>3.7879310089076154E-16</v>
          </cell>
        </row>
        <row r="17">
          <cell r="F17">
            <v>7.236769379831524E-19</v>
          </cell>
        </row>
        <row r="18">
          <cell r="F18">
            <v>1.4934545168224811E-21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J103"/>
  <sheetViews>
    <sheetView workbookViewId="0">
      <pane xSplit="9" ySplit="1" topLeftCell="R2" activePane="bottomRight" state="frozen"/>
      <selection pane="topRight" activeCell="I1" sqref="I1"/>
      <selection pane="bottomLeft" activeCell="A2" sqref="A2"/>
      <selection pane="bottomRight" activeCell="H2" sqref="H2"/>
    </sheetView>
  </sheetViews>
  <sheetFormatPr baseColWidth="10" defaultColWidth="8.7109375" defaultRowHeight="12.75" x14ac:dyDescent="0.2"/>
  <cols>
    <col min="1" max="3" width="8.7109375" style="71" customWidth="1"/>
    <col min="4" max="4" width="4.140625" style="83" customWidth="1"/>
    <col min="5" max="5" width="5.42578125" style="83" customWidth="1"/>
    <col min="6" max="7" width="7.28515625" style="83" customWidth="1"/>
    <col min="8" max="8" width="12.7109375" style="95" customWidth="1"/>
    <col min="9" max="9" width="14.42578125" style="95" customWidth="1"/>
    <col min="10" max="10" width="4.28515625" style="96" customWidth="1"/>
    <col min="11" max="11" width="3.28515625" style="88" customWidth="1"/>
    <col min="12" max="12" width="3.28515625" style="87" customWidth="1"/>
    <col min="13" max="27" width="3.28515625" style="88" customWidth="1"/>
    <col min="28" max="28" width="14" style="90" customWidth="1"/>
    <col min="29" max="29" width="13.42578125" style="90" customWidth="1"/>
    <col min="30" max="31" width="6.7109375" style="80" bestFit="1" customWidth="1"/>
    <col min="32" max="32" width="8.140625" style="80" customWidth="1"/>
    <col min="33" max="33" width="3.28515625" style="80" customWidth="1"/>
    <col min="34" max="34" width="7.5703125" style="97" bestFit="1" customWidth="1"/>
    <col min="35" max="35" width="8.7109375" style="97" customWidth="1"/>
    <col min="36" max="36" width="8.42578125" style="97" customWidth="1"/>
    <col min="37" max="257" width="8.7109375" style="71"/>
    <col min="258" max="260" width="8.7109375" style="71" customWidth="1"/>
    <col min="261" max="261" width="4.140625" style="71" customWidth="1"/>
    <col min="262" max="262" width="5.42578125" style="71" customWidth="1"/>
    <col min="263" max="263" width="7.28515625" style="71" customWidth="1"/>
    <col min="264" max="264" width="12.7109375" style="71" customWidth="1"/>
    <col min="265" max="265" width="14.42578125" style="71" customWidth="1"/>
    <col min="266" max="283" width="3.28515625" style="71" customWidth="1"/>
    <col min="284" max="284" width="14" style="71" customWidth="1"/>
    <col min="285" max="285" width="13.42578125" style="71" customWidth="1"/>
    <col min="286" max="287" width="6.7109375" style="71" bestFit="1" customWidth="1"/>
    <col min="288" max="288" width="8.140625" style="71" customWidth="1"/>
    <col min="289" max="289" width="3.28515625" style="71" customWidth="1"/>
    <col min="290" max="290" width="7.5703125" style="71" bestFit="1" customWidth="1"/>
    <col min="291" max="291" width="8.7109375" style="71" customWidth="1"/>
    <col min="292" max="292" width="8.42578125" style="71" customWidth="1"/>
    <col min="293" max="513" width="8.7109375" style="71"/>
    <col min="514" max="516" width="8.7109375" style="71" customWidth="1"/>
    <col min="517" max="517" width="4.140625" style="71" customWidth="1"/>
    <col min="518" max="518" width="5.42578125" style="71" customWidth="1"/>
    <col min="519" max="519" width="7.28515625" style="71" customWidth="1"/>
    <col min="520" max="520" width="12.7109375" style="71" customWidth="1"/>
    <col min="521" max="521" width="14.42578125" style="71" customWidth="1"/>
    <col min="522" max="539" width="3.28515625" style="71" customWidth="1"/>
    <col min="540" max="540" width="14" style="71" customWidth="1"/>
    <col min="541" max="541" width="13.42578125" style="71" customWidth="1"/>
    <col min="542" max="543" width="6.7109375" style="71" bestFit="1" customWidth="1"/>
    <col min="544" max="544" width="8.140625" style="71" customWidth="1"/>
    <col min="545" max="545" width="3.28515625" style="71" customWidth="1"/>
    <col min="546" max="546" width="7.5703125" style="71" bestFit="1" customWidth="1"/>
    <col min="547" max="547" width="8.7109375" style="71" customWidth="1"/>
    <col min="548" max="548" width="8.42578125" style="71" customWidth="1"/>
    <col min="549" max="769" width="8.7109375" style="71"/>
    <col min="770" max="772" width="8.7109375" style="71" customWidth="1"/>
    <col min="773" max="773" width="4.140625" style="71" customWidth="1"/>
    <col min="774" max="774" width="5.42578125" style="71" customWidth="1"/>
    <col min="775" max="775" width="7.28515625" style="71" customWidth="1"/>
    <col min="776" max="776" width="12.7109375" style="71" customWidth="1"/>
    <col min="777" max="777" width="14.42578125" style="71" customWidth="1"/>
    <col min="778" max="795" width="3.28515625" style="71" customWidth="1"/>
    <col min="796" max="796" width="14" style="71" customWidth="1"/>
    <col min="797" max="797" width="13.42578125" style="71" customWidth="1"/>
    <col min="798" max="799" width="6.7109375" style="71" bestFit="1" customWidth="1"/>
    <col min="800" max="800" width="8.140625" style="71" customWidth="1"/>
    <col min="801" max="801" width="3.28515625" style="71" customWidth="1"/>
    <col min="802" max="802" width="7.5703125" style="71" bestFit="1" customWidth="1"/>
    <col min="803" max="803" width="8.7109375" style="71" customWidth="1"/>
    <col min="804" max="804" width="8.42578125" style="71" customWidth="1"/>
    <col min="805" max="1025" width="8.7109375" style="71"/>
    <col min="1026" max="1028" width="8.7109375" style="71" customWidth="1"/>
    <col min="1029" max="1029" width="4.140625" style="71" customWidth="1"/>
    <col min="1030" max="1030" width="5.42578125" style="71" customWidth="1"/>
    <col min="1031" max="1031" width="7.28515625" style="71" customWidth="1"/>
    <col min="1032" max="1032" width="12.7109375" style="71" customWidth="1"/>
    <col min="1033" max="1033" width="14.42578125" style="71" customWidth="1"/>
    <col min="1034" max="1051" width="3.28515625" style="71" customWidth="1"/>
    <col min="1052" max="1052" width="14" style="71" customWidth="1"/>
    <col min="1053" max="1053" width="13.42578125" style="71" customWidth="1"/>
    <col min="1054" max="1055" width="6.7109375" style="71" bestFit="1" customWidth="1"/>
    <col min="1056" max="1056" width="8.140625" style="71" customWidth="1"/>
    <col min="1057" max="1057" width="3.28515625" style="71" customWidth="1"/>
    <col min="1058" max="1058" width="7.5703125" style="71" bestFit="1" customWidth="1"/>
    <col min="1059" max="1059" width="8.7109375" style="71" customWidth="1"/>
    <col min="1060" max="1060" width="8.42578125" style="71" customWidth="1"/>
    <col min="1061" max="1281" width="8.7109375" style="71"/>
    <col min="1282" max="1284" width="8.7109375" style="71" customWidth="1"/>
    <col min="1285" max="1285" width="4.140625" style="71" customWidth="1"/>
    <col min="1286" max="1286" width="5.42578125" style="71" customWidth="1"/>
    <col min="1287" max="1287" width="7.28515625" style="71" customWidth="1"/>
    <col min="1288" max="1288" width="12.7109375" style="71" customWidth="1"/>
    <col min="1289" max="1289" width="14.42578125" style="71" customWidth="1"/>
    <col min="1290" max="1307" width="3.28515625" style="71" customWidth="1"/>
    <col min="1308" max="1308" width="14" style="71" customWidth="1"/>
    <col min="1309" max="1309" width="13.42578125" style="71" customWidth="1"/>
    <col min="1310" max="1311" width="6.7109375" style="71" bestFit="1" customWidth="1"/>
    <col min="1312" max="1312" width="8.140625" style="71" customWidth="1"/>
    <col min="1313" max="1313" width="3.28515625" style="71" customWidth="1"/>
    <col min="1314" max="1314" width="7.5703125" style="71" bestFit="1" customWidth="1"/>
    <col min="1315" max="1315" width="8.7109375" style="71" customWidth="1"/>
    <col min="1316" max="1316" width="8.42578125" style="71" customWidth="1"/>
    <col min="1317" max="1537" width="8.7109375" style="71"/>
    <col min="1538" max="1540" width="8.7109375" style="71" customWidth="1"/>
    <col min="1541" max="1541" width="4.140625" style="71" customWidth="1"/>
    <col min="1542" max="1542" width="5.42578125" style="71" customWidth="1"/>
    <col min="1543" max="1543" width="7.28515625" style="71" customWidth="1"/>
    <col min="1544" max="1544" width="12.7109375" style="71" customWidth="1"/>
    <col min="1545" max="1545" width="14.42578125" style="71" customWidth="1"/>
    <col min="1546" max="1563" width="3.28515625" style="71" customWidth="1"/>
    <col min="1564" max="1564" width="14" style="71" customWidth="1"/>
    <col min="1565" max="1565" width="13.42578125" style="71" customWidth="1"/>
    <col min="1566" max="1567" width="6.7109375" style="71" bestFit="1" customWidth="1"/>
    <col min="1568" max="1568" width="8.140625" style="71" customWidth="1"/>
    <col min="1569" max="1569" width="3.28515625" style="71" customWidth="1"/>
    <col min="1570" max="1570" width="7.5703125" style="71" bestFit="1" customWidth="1"/>
    <col min="1571" max="1571" width="8.7109375" style="71" customWidth="1"/>
    <col min="1572" max="1572" width="8.42578125" style="71" customWidth="1"/>
    <col min="1573" max="1793" width="8.7109375" style="71"/>
    <col min="1794" max="1796" width="8.7109375" style="71" customWidth="1"/>
    <col min="1797" max="1797" width="4.140625" style="71" customWidth="1"/>
    <col min="1798" max="1798" width="5.42578125" style="71" customWidth="1"/>
    <col min="1799" max="1799" width="7.28515625" style="71" customWidth="1"/>
    <col min="1800" max="1800" width="12.7109375" style="71" customWidth="1"/>
    <col min="1801" max="1801" width="14.42578125" style="71" customWidth="1"/>
    <col min="1802" max="1819" width="3.28515625" style="71" customWidth="1"/>
    <col min="1820" max="1820" width="14" style="71" customWidth="1"/>
    <col min="1821" max="1821" width="13.42578125" style="71" customWidth="1"/>
    <col min="1822" max="1823" width="6.7109375" style="71" bestFit="1" customWidth="1"/>
    <col min="1824" max="1824" width="8.140625" style="71" customWidth="1"/>
    <col min="1825" max="1825" width="3.28515625" style="71" customWidth="1"/>
    <col min="1826" max="1826" width="7.5703125" style="71" bestFit="1" customWidth="1"/>
    <col min="1827" max="1827" width="8.7109375" style="71" customWidth="1"/>
    <col min="1828" max="1828" width="8.42578125" style="71" customWidth="1"/>
    <col min="1829" max="2049" width="8.7109375" style="71"/>
    <col min="2050" max="2052" width="8.7109375" style="71" customWidth="1"/>
    <col min="2053" max="2053" width="4.140625" style="71" customWidth="1"/>
    <col min="2054" max="2054" width="5.42578125" style="71" customWidth="1"/>
    <col min="2055" max="2055" width="7.28515625" style="71" customWidth="1"/>
    <col min="2056" max="2056" width="12.7109375" style="71" customWidth="1"/>
    <col min="2057" max="2057" width="14.42578125" style="71" customWidth="1"/>
    <col min="2058" max="2075" width="3.28515625" style="71" customWidth="1"/>
    <col min="2076" max="2076" width="14" style="71" customWidth="1"/>
    <col min="2077" max="2077" width="13.42578125" style="71" customWidth="1"/>
    <col min="2078" max="2079" width="6.7109375" style="71" bestFit="1" customWidth="1"/>
    <col min="2080" max="2080" width="8.140625" style="71" customWidth="1"/>
    <col min="2081" max="2081" width="3.28515625" style="71" customWidth="1"/>
    <col min="2082" max="2082" width="7.5703125" style="71" bestFit="1" customWidth="1"/>
    <col min="2083" max="2083" width="8.7109375" style="71" customWidth="1"/>
    <col min="2084" max="2084" width="8.42578125" style="71" customWidth="1"/>
    <col min="2085" max="2305" width="8.7109375" style="71"/>
    <col min="2306" max="2308" width="8.7109375" style="71" customWidth="1"/>
    <col min="2309" max="2309" width="4.140625" style="71" customWidth="1"/>
    <col min="2310" max="2310" width="5.42578125" style="71" customWidth="1"/>
    <col min="2311" max="2311" width="7.28515625" style="71" customWidth="1"/>
    <col min="2312" max="2312" width="12.7109375" style="71" customWidth="1"/>
    <col min="2313" max="2313" width="14.42578125" style="71" customWidth="1"/>
    <col min="2314" max="2331" width="3.28515625" style="71" customWidth="1"/>
    <col min="2332" max="2332" width="14" style="71" customWidth="1"/>
    <col min="2333" max="2333" width="13.42578125" style="71" customWidth="1"/>
    <col min="2334" max="2335" width="6.7109375" style="71" bestFit="1" customWidth="1"/>
    <col min="2336" max="2336" width="8.140625" style="71" customWidth="1"/>
    <col min="2337" max="2337" width="3.28515625" style="71" customWidth="1"/>
    <col min="2338" max="2338" width="7.5703125" style="71" bestFit="1" customWidth="1"/>
    <col min="2339" max="2339" width="8.7109375" style="71" customWidth="1"/>
    <col min="2340" max="2340" width="8.42578125" style="71" customWidth="1"/>
    <col min="2341" max="2561" width="8.7109375" style="71"/>
    <col min="2562" max="2564" width="8.7109375" style="71" customWidth="1"/>
    <col min="2565" max="2565" width="4.140625" style="71" customWidth="1"/>
    <col min="2566" max="2566" width="5.42578125" style="71" customWidth="1"/>
    <col min="2567" max="2567" width="7.28515625" style="71" customWidth="1"/>
    <col min="2568" max="2568" width="12.7109375" style="71" customWidth="1"/>
    <col min="2569" max="2569" width="14.42578125" style="71" customWidth="1"/>
    <col min="2570" max="2587" width="3.28515625" style="71" customWidth="1"/>
    <col min="2588" max="2588" width="14" style="71" customWidth="1"/>
    <col min="2589" max="2589" width="13.42578125" style="71" customWidth="1"/>
    <col min="2590" max="2591" width="6.7109375" style="71" bestFit="1" customWidth="1"/>
    <col min="2592" max="2592" width="8.140625" style="71" customWidth="1"/>
    <col min="2593" max="2593" width="3.28515625" style="71" customWidth="1"/>
    <col min="2594" max="2594" width="7.5703125" style="71" bestFit="1" customWidth="1"/>
    <col min="2595" max="2595" width="8.7109375" style="71" customWidth="1"/>
    <col min="2596" max="2596" width="8.42578125" style="71" customWidth="1"/>
    <col min="2597" max="2817" width="8.7109375" style="71"/>
    <col min="2818" max="2820" width="8.7109375" style="71" customWidth="1"/>
    <col min="2821" max="2821" width="4.140625" style="71" customWidth="1"/>
    <col min="2822" max="2822" width="5.42578125" style="71" customWidth="1"/>
    <col min="2823" max="2823" width="7.28515625" style="71" customWidth="1"/>
    <col min="2824" max="2824" width="12.7109375" style="71" customWidth="1"/>
    <col min="2825" max="2825" width="14.42578125" style="71" customWidth="1"/>
    <col min="2826" max="2843" width="3.28515625" style="71" customWidth="1"/>
    <col min="2844" max="2844" width="14" style="71" customWidth="1"/>
    <col min="2845" max="2845" width="13.42578125" style="71" customWidth="1"/>
    <col min="2846" max="2847" width="6.7109375" style="71" bestFit="1" customWidth="1"/>
    <col min="2848" max="2848" width="8.140625" style="71" customWidth="1"/>
    <col min="2849" max="2849" width="3.28515625" style="71" customWidth="1"/>
    <col min="2850" max="2850" width="7.5703125" style="71" bestFit="1" customWidth="1"/>
    <col min="2851" max="2851" width="8.7109375" style="71" customWidth="1"/>
    <col min="2852" max="2852" width="8.42578125" style="71" customWidth="1"/>
    <col min="2853" max="3073" width="8.7109375" style="71"/>
    <col min="3074" max="3076" width="8.7109375" style="71" customWidth="1"/>
    <col min="3077" max="3077" width="4.140625" style="71" customWidth="1"/>
    <col min="3078" max="3078" width="5.42578125" style="71" customWidth="1"/>
    <col min="3079" max="3079" width="7.28515625" style="71" customWidth="1"/>
    <col min="3080" max="3080" width="12.7109375" style="71" customWidth="1"/>
    <col min="3081" max="3081" width="14.42578125" style="71" customWidth="1"/>
    <col min="3082" max="3099" width="3.28515625" style="71" customWidth="1"/>
    <col min="3100" max="3100" width="14" style="71" customWidth="1"/>
    <col min="3101" max="3101" width="13.42578125" style="71" customWidth="1"/>
    <col min="3102" max="3103" width="6.7109375" style="71" bestFit="1" customWidth="1"/>
    <col min="3104" max="3104" width="8.140625" style="71" customWidth="1"/>
    <col min="3105" max="3105" width="3.28515625" style="71" customWidth="1"/>
    <col min="3106" max="3106" width="7.5703125" style="71" bestFit="1" customWidth="1"/>
    <col min="3107" max="3107" width="8.7109375" style="71" customWidth="1"/>
    <col min="3108" max="3108" width="8.42578125" style="71" customWidth="1"/>
    <col min="3109" max="3329" width="8.7109375" style="71"/>
    <col min="3330" max="3332" width="8.7109375" style="71" customWidth="1"/>
    <col min="3333" max="3333" width="4.140625" style="71" customWidth="1"/>
    <col min="3334" max="3334" width="5.42578125" style="71" customWidth="1"/>
    <col min="3335" max="3335" width="7.28515625" style="71" customWidth="1"/>
    <col min="3336" max="3336" width="12.7109375" style="71" customWidth="1"/>
    <col min="3337" max="3337" width="14.42578125" style="71" customWidth="1"/>
    <col min="3338" max="3355" width="3.28515625" style="71" customWidth="1"/>
    <col min="3356" max="3356" width="14" style="71" customWidth="1"/>
    <col min="3357" max="3357" width="13.42578125" style="71" customWidth="1"/>
    <col min="3358" max="3359" width="6.7109375" style="71" bestFit="1" customWidth="1"/>
    <col min="3360" max="3360" width="8.140625" style="71" customWidth="1"/>
    <col min="3361" max="3361" width="3.28515625" style="71" customWidth="1"/>
    <col min="3362" max="3362" width="7.5703125" style="71" bestFit="1" customWidth="1"/>
    <col min="3363" max="3363" width="8.7109375" style="71" customWidth="1"/>
    <col min="3364" max="3364" width="8.42578125" style="71" customWidth="1"/>
    <col min="3365" max="3585" width="8.7109375" style="71"/>
    <col min="3586" max="3588" width="8.7109375" style="71" customWidth="1"/>
    <col min="3589" max="3589" width="4.140625" style="71" customWidth="1"/>
    <col min="3590" max="3590" width="5.42578125" style="71" customWidth="1"/>
    <col min="3591" max="3591" width="7.28515625" style="71" customWidth="1"/>
    <col min="3592" max="3592" width="12.7109375" style="71" customWidth="1"/>
    <col min="3593" max="3593" width="14.42578125" style="71" customWidth="1"/>
    <col min="3594" max="3611" width="3.28515625" style="71" customWidth="1"/>
    <col min="3612" max="3612" width="14" style="71" customWidth="1"/>
    <col min="3613" max="3613" width="13.42578125" style="71" customWidth="1"/>
    <col min="3614" max="3615" width="6.7109375" style="71" bestFit="1" customWidth="1"/>
    <col min="3616" max="3616" width="8.140625" style="71" customWidth="1"/>
    <col min="3617" max="3617" width="3.28515625" style="71" customWidth="1"/>
    <col min="3618" max="3618" width="7.5703125" style="71" bestFit="1" customWidth="1"/>
    <col min="3619" max="3619" width="8.7109375" style="71" customWidth="1"/>
    <col min="3620" max="3620" width="8.42578125" style="71" customWidth="1"/>
    <col min="3621" max="3841" width="8.7109375" style="71"/>
    <col min="3842" max="3844" width="8.7109375" style="71" customWidth="1"/>
    <col min="3845" max="3845" width="4.140625" style="71" customWidth="1"/>
    <col min="3846" max="3846" width="5.42578125" style="71" customWidth="1"/>
    <col min="3847" max="3847" width="7.28515625" style="71" customWidth="1"/>
    <col min="3848" max="3848" width="12.7109375" style="71" customWidth="1"/>
    <col min="3849" max="3849" width="14.42578125" style="71" customWidth="1"/>
    <col min="3850" max="3867" width="3.28515625" style="71" customWidth="1"/>
    <col min="3868" max="3868" width="14" style="71" customWidth="1"/>
    <col min="3869" max="3869" width="13.42578125" style="71" customWidth="1"/>
    <col min="3870" max="3871" width="6.7109375" style="71" bestFit="1" customWidth="1"/>
    <col min="3872" max="3872" width="8.140625" style="71" customWidth="1"/>
    <col min="3873" max="3873" width="3.28515625" style="71" customWidth="1"/>
    <col min="3874" max="3874" width="7.5703125" style="71" bestFit="1" customWidth="1"/>
    <col min="3875" max="3875" width="8.7109375" style="71" customWidth="1"/>
    <col min="3876" max="3876" width="8.42578125" style="71" customWidth="1"/>
    <col min="3877" max="4097" width="8.7109375" style="71"/>
    <col min="4098" max="4100" width="8.7109375" style="71" customWidth="1"/>
    <col min="4101" max="4101" width="4.140625" style="71" customWidth="1"/>
    <col min="4102" max="4102" width="5.42578125" style="71" customWidth="1"/>
    <col min="4103" max="4103" width="7.28515625" style="71" customWidth="1"/>
    <col min="4104" max="4104" width="12.7109375" style="71" customWidth="1"/>
    <col min="4105" max="4105" width="14.42578125" style="71" customWidth="1"/>
    <col min="4106" max="4123" width="3.28515625" style="71" customWidth="1"/>
    <col min="4124" max="4124" width="14" style="71" customWidth="1"/>
    <col min="4125" max="4125" width="13.42578125" style="71" customWidth="1"/>
    <col min="4126" max="4127" width="6.7109375" style="71" bestFit="1" customWidth="1"/>
    <col min="4128" max="4128" width="8.140625" style="71" customWidth="1"/>
    <col min="4129" max="4129" width="3.28515625" style="71" customWidth="1"/>
    <col min="4130" max="4130" width="7.5703125" style="71" bestFit="1" customWidth="1"/>
    <col min="4131" max="4131" width="8.7109375" style="71" customWidth="1"/>
    <col min="4132" max="4132" width="8.42578125" style="71" customWidth="1"/>
    <col min="4133" max="4353" width="8.7109375" style="71"/>
    <col min="4354" max="4356" width="8.7109375" style="71" customWidth="1"/>
    <col min="4357" max="4357" width="4.140625" style="71" customWidth="1"/>
    <col min="4358" max="4358" width="5.42578125" style="71" customWidth="1"/>
    <col min="4359" max="4359" width="7.28515625" style="71" customWidth="1"/>
    <col min="4360" max="4360" width="12.7109375" style="71" customWidth="1"/>
    <col min="4361" max="4361" width="14.42578125" style="71" customWidth="1"/>
    <col min="4362" max="4379" width="3.28515625" style="71" customWidth="1"/>
    <col min="4380" max="4380" width="14" style="71" customWidth="1"/>
    <col min="4381" max="4381" width="13.42578125" style="71" customWidth="1"/>
    <col min="4382" max="4383" width="6.7109375" style="71" bestFit="1" customWidth="1"/>
    <col min="4384" max="4384" width="8.140625" style="71" customWidth="1"/>
    <col min="4385" max="4385" width="3.28515625" style="71" customWidth="1"/>
    <col min="4386" max="4386" width="7.5703125" style="71" bestFit="1" customWidth="1"/>
    <col min="4387" max="4387" width="8.7109375" style="71" customWidth="1"/>
    <col min="4388" max="4388" width="8.42578125" style="71" customWidth="1"/>
    <col min="4389" max="4609" width="8.7109375" style="71"/>
    <col min="4610" max="4612" width="8.7109375" style="71" customWidth="1"/>
    <col min="4613" max="4613" width="4.140625" style="71" customWidth="1"/>
    <col min="4614" max="4614" width="5.42578125" style="71" customWidth="1"/>
    <col min="4615" max="4615" width="7.28515625" style="71" customWidth="1"/>
    <col min="4616" max="4616" width="12.7109375" style="71" customWidth="1"/>
    <col min="4617" max="4617" width="14.42578125" style="71" customWidth="1"/>
    <col min="4618" max="4635" width="3.28515625" style="71" customWidth="1"/>
    <col min="4636" max="4636" width="14" style="71" customWidth="1"/>
    <col min="4637" max="4637" width="13.42578125" style="71" customWidth="1"/>
    <col min="4638" max="4639" width="6.7109375" style="71" bestFit="1" customWidth="1"/>
    <col min="4640" max="4640" width="8.140625" style="71" customWidth="1"/>
    <col min="4641" max="4641" width="3.28515625" style="71" customWidth="1"/>
    <col min="4642" max="4642" width="7.5703125" style="71" bestFit="1" customWidth="1"/>
    <col min="4643" max="4643" width="8.7109375" style="71" customWidth="1"/>
    <col min="4644" max="4644" width="8.42578125" style="71" customWidth="1"/>
    <col min="4645" max="4865" width="8.7109375" style="71"/>
    <col min="4866" max="4868" width="8.7109375" style="71" customWidth="1"/>
    <col min="4869" max="4869" width="4.140625" style="71" customWidth="1"/>
    <col min="4870" max="4870" width="5.42578125" style="71" customWidth="1"/>
    <col min="4871" max="4871" width="7.28515625" style="71" customWidth="1"/>
    <col min="4872" max="4872" width="12.7109375" style="71" customWidth="1"/>
    <col min="4873" max="4873" width="14.42578125" style="71" customWidth="1"/>
    <col min="4874" max="4891" width="3.28515625" style="71" customWidth="1"/>
    <col min="4892" max="4892" width="14" style="71" customWidth="1"/>
    <col min="4893" max="4893" width="13.42578125" style="71" customWidth="1"/>
    <col min="4894" max="4895" width="6.7109375" style="71" bestFit="1" customWidth="1"/>
    <col min="4896" max="4896" width="8.140625" style="71" customWidth="1"/>
    <col min="4897" max="4897" width="3.28515625" style="71" customWidth="1"/>
    <col min="4898" max="4898" width="7.5703125" style="71" bestFit="1" customWidth="1"/>
    <col min="4899" max="4899" width="8.7109375" style="71" customWidth="1"/>
    <col min="4900" max="4900" width="8.42578125" style="71" customWidth="1"/>
    <col min="4901" max="5121" width="8.7109375" style="71"/>
    <col min="5122" max="5124" width="8.7109375" style="71" customWidth="1"/>
    <col min="5125" max="5125" width="4.140625" style="71" customWidth="1"/>
    <col min="5126" max="5126" width="5.42578125" style="71" customWidth="1"/>
    <col min="5127" max="5127" width="7.28515625" style="71" customWidth="1"/>
    <col min="5128" max="5128" width="12.7109375" style="71" customWidth="1"/>
    <col min="5129" max="5129" width="14.42578125" style="71" customWidth="1"/>
    <col min="5130" max="5147" width="3.28515625" style="71" customWidth="1"/>
    <col min="5148" max="5148" width="14" style="71" customWidth="1"/>
    <col min="5149" max="5149" width="13.42578125" style="71" customWidth="1"/>
    <col min="5150" max="5151" width="6.7109375" style="71" bestFit="1" customWidth="1"/>
    <col min="5152" max="5152" width="8.140625" style="71" customWidth="1"/>
    <col min="5153" max="5153" width="3.28515625" style="71" customWidth="1"/>
    <col min="5154" max="5154" width="7.5703125" style="71" bestFit="1" customWidth="1"/>
    <col min="5155" max="5155" width="8.7109375" style="71" customWidth="1"/>
    <col min="5156" max="5156" width="8.42578125" style="71" customWidth="1"/>
    <col min="5157" max="5377" width="8.7109375" style="71"/>
    <col min="5378" max="5380" width="8.7109375" style="71" customWidth="1"/>
    <col min="5381" max="5381" width="4.140625" style="71" customWidth="1"/>
    <col min="5382" max="5382" width="5.42578125" style="71" customWidth="1"/>
    <col min="5383" max="5383" width="7.28515625" style="71" customWidth="1"/>
    <col min="5384" max="5384" width="12.7109375" style="71" customWidth="1"/>
    <col min="5385" max="5385" width="14.42578125" style="71" customWidth="1"/>
    <col min="5386" max="5403" width="3.28515625" style="71" customWidth="1"/>
    <col min="5404" max="5404" width="14" style="71" customWidth="1"/>
    <col min="5405" max="5405" width="13.42578125" style="71" customWidth="1"/>
    <col min="5406" max="5407" width="6.7109375" style="71" bestFit="1" customWidth="1"/>
    <col min="5408" max="5408" width="8.140625" style="71" customWidth="1"/>
    <col min="5409" max="5409" width="3.28515625" style="71" customWidth="1"/>
    <col min="5410" max="5410" width="7.5703125" style="71" bestFit="1" customWidth="1"/>
    <col min="5411" max="5411" width="8.7109375" style="71" customWidth="1"/>
    <col min="5412" max="5412" width="8.42578125" style="71" customWidth="1"/>
    <col min="5413" max="5633" width="8.7109375" style="71"/>
    <col min="5634" max="5636" width="8.7109375" style="71" customWidth="1"/>
    <col min="5637" max="5637" width="4.140625" style="71" customWidth="1"/>
    <col min="5638" max="5638" width="5.42578125" style="71" customWidth="1"/>
    <col min="5639" max="5639" width="7.28515625" style="71" customWidth="1"/>
    <col min="5640" max="5640" width="12.7109375" style="71" customWidth="1"/>
    <col min="5641" max="5641" width="14.42578125" style="71" customWidth="1"/>
    <col min="5642" max="5659" width="3.28515625" style="71" customWidth="1"/>
    <col min="5660" max="5660" width="14" style="71" customWidth="1"/>
    <col min="5661" max="5661" width="13.42578125" style="71" customWidth="1"/>
    <col min="5662" max="5663" width="6.7109375" style="71" bestFit="1" customWidth="1"/>
    <col min="5664" max="5664" width="8.140625" style="71" customWidth="1"/>
    <col min="5665" max="5665" width="3.28515625" style="71" customWidth="1"/>
    <col min="5666" max="5666" width="7.5703125" style="71" bestFit="1" customWidth="1"/>
    <col min="5667" max="5667" width="8.7109375" style="71" customWidth="1"/>
    <col min="5668" max="5668" width="8.42578125" style="71" customWidth="1"/>
    <col min="5669" max="5889" width="8.7109375" style="71"/>
    <col min="5890" max="5892" width="8.7109375" style="71" customWidth="1"/>
    <col min="5893" max="5893" width="4.140625" style="71" customWidth="1"/>
    <col min="5894" max="5894" width="5.42578125" style="71" customWidth="1"/>
    <col min="5895" max="5895" width="7.28515625" style="71" customWidth="1"/>
    <col min="5896" max="5896" width="12.7109375" style="71" customWidth="1"/>
    <col min="5897" max="5897" width="14.42578125" style="71" customWidth="1"/>
    <col min="5898" max="5915" width="3.28515625" style="71" customWidth="1"/>
    <col min="5916" max="5916" width="14" style="71" customWidth="1"/>
    <col min="5917" max="5917" width="13.42578125" style="71" customWidth="1"/>
    <col min="5918" max="5919" width="6.7109375" style="71" bestFit="1" customWidth="1"/>
    <col min="5920" max="5920" width="8.140625" style="71" customWidth="1"/>
    <col min="5921" max="5921" width="3.28515625" style="71" customWidth="1"/>
    <col min="5922" max="5922" width="7.5703125" style="71" bestFit="1" customWidth="1"/>
    <col min="5923" max="5923" width="8.7109375" style="71" customWidth="1"/>
    <col min="5924" max="5924" width="8.42578125" style="71" customWidth="1"/>
    <col min="5925" max="6145" width="8.7109375" style="71"/>
    <col min="6146" max="6148" width="8.7109375" style="71" customWidth="1"/>
    <col min="6149" max="6149" width="4.140625" style="71" customWidth="1"/>
    <col min="6150" max="6150" width="5.42578125" style="71" customWidth="1"/>
    <col min="6151" max="6151" width="7.28515625" style="71" customWidth="1"/>
    <col min="6152" max="6152" width="12.7109375" style="71" customWidth="1"/>
    <col min="6153" max="6153" width="14.42578125" style="71" customWidth="1"/>
    <col min="6154" max="6171" width="3.28515625" style="71" customWidth="1"/>
    <col min="6172" max="6172" width="14" style="71" customWidth="1"/>
    <col min="6173" max="6173" width="13.42578125" style="71" customWidth="1"/>
    <col min="6174" max="6175" width="6.7109375" style="71" bestFit="1" customWidth="1"/>
    <col min="6176" max="6176" width="8.140625" style="71" customWidth="1"/>
    <col min="6177" max="6177" width="3.28515625" style="71" customWidth="1"/>
    <col min="6178" max="6178" width="7.5703125" style="71" bestFit="1" customWidth="1"/>
    <col min="6179" max="6179" width="8.7109375" style="71" customWidth="1"/>
    <col min="6180" max="6180" width="8.42578125" style="71" customWidth="1"/>
    <col min="6181" max="6401" width="8.7109375" style="71"/>
    <col min="6402" max="6404" width="8.7109375" style="71" customWidth="1"/>
    <col min="6405" max="6405" width="4.140625" style="71" customWidth="1"/>
    <col min="6406" max="6406" width="5.42578125" style="71" customWidth="1"/>
    <col min="6407" max="6407" width="7.28515625" style="71" customWidth="1"/>
    <col min="6408" max="6408" width="12.7109375" style="71" customWidth="1"/>
    <col min="6409" max="6409" width="14.42578125" style="71" customWidth="1"/>
    <col min="6410" max="6427" width="3.28515625" style="71" customWidth="1"/>
    <col min="6428" max="6428" width="14" style="71" customWidth="1"/>
    <col min="6429" max="6429" width="13.42578125" style="71" customWidth="1"/>
    <col min="6430" max="6431" width="6.7109375" style="71" bestFit="1" customWidth="1"/>
    <col min="6432" max="6432" width="8.140625" style="71" customWidth="1"/>
    <col min="6433" max="6433" width="3.28515625" style="71" customWidth="1"/>
    <col min="6434" max="6434" width="7.5703125" style="71" bestFit="1" customWidth="1"/>
    <col min="6435" max="6435" width="8.7109375" style="71" customWidth="1"/>
    <col min="6436" max="6436" width="8.42578125" style="71" customWidth="1"/>
    <col min="6437" max="6657" width="8.7109375" style="71"/>
    <col min="6658" max="6660" width="8.7109375" style="71" customWidth="1"/>
    <col min="6661" max="6661" width="4.140625" style="71" customWidth="1"/>
    <col min="6662" max="6662" width="5.42578125" style="71" customWidth="1"/>
    <col min="6663" max="6663" width="7.28515625" style="71" customWidth="1"/>
    <col min="6664" max="6664" width="12.7109375" style="71" customWidth="1"/>
    <col min="6665" max="6665" width="14.42578125" style="71" customWidth="1"/>
    <col min="6666" max="6683" width="3.28515625" style="71" customWidth="1"/>
    <col min="6684" max="6684" width="14" style="71" customWidth="1"/>
    <col min="6685" max="6685" width="13.42578125" style="71" customWidth="1"/>
    <col min="6686" max="6687" width="6.7109375" style="71" bestFit="1" customWidth="1"/>
    <col min="6688" max="6688" width="8.140625" style="71" customWidth="1"/>
    <col min="6689" max="6689" width="3.28515625" style="71" customWidth="1"/>
    <col min="6690" max="6690" width="7.5703125" style="71" bestFit="1" customWidth="1"/>
    <col min="6691" max="6691" width="8.7109375" style="71" customWidth="1"/>
    <col min="6692" max="6692" width="8.42578125" style="71" customWidth="1"/>
    <col min="6693" max="6913" width="8.7109375" style="71"/>
    <col min="6914" max="6916" width="8.7109375" style="71" customWidth="1"/>
    <col min="6917" max="6917" width="4.140625" style="71" customWidth="1"/>
    <col min="6918" max="6918" width="5.42578125" style="71" customWidth="1"/>
    <col min="6919" max="6919" width="7.28515625" style="71" customWidth="1"/>
    <col min="6920" max="6920" width="12.7109375" style="71" customWidth="1"/>
    <col min="6921" max="6921" width="14.42578125" style="71" customWidth="1"/>
    <col min="6922" max="6939" width="3.28515625" style="71" customWidth="1"/>
    <col min="6940" max="6940" width="14" style="71" customWidth="1"/>
    <col min="6941" max="6941" width="13.42578125" style="71" customWidth="1"/>
    <col min="6942" max="6943" width="6.7109375" style="71" bestFit="1" customWidth="1"/>
    <col min="6944" max="6944" width="8.140625" style="71" customWidth="1"/>
    <col min="6945" max="6945" width="3.28515625" style="71" customWidth="1"/>
    <col min="6946" max="6946" width="7.5703125" style="71" bestFit="1" customWidth="1"/>
    <col min="6947" max="6947" width="8.7109375" style="71" customWidth="1"/>
    <col min="6948" max="6948" width="8.42578125" style="71" customWidth="1"/>
    <col min="6949" max="7169" width="8.7109375" style="71"/>
    <col min="7170" max="7172" width="8.7109375" style="71" customWidth="1"/>
    <col min="7173" max="7173" width="4.140625" style="71" customWidth="1"/>
    <col min="7174" max="7174" width="5.42578125" style="71" customWidth="1"/>
    <col min="7175" max="7175" width="7.28515625" style="71" customWidth="1"/>
    <col min="7176" max="7176" width="12.7109375" style="71" customWidth="1"/>
    <col min="7177" max="7177" width="14.42578125" style="71" customWidth="1"/>
    <col min="7178" max="7195" width="3.28515625" style="71" customWidth="1"/>
    <col min="7196" max="7196" width="14" style="71" customWidth="1"/>
    <col min="7197" max="7197" width="13.42578125" style="71" customWidth="1"/>
    <col min="7198" max="7199" width="6.7109375" style="71" bestFit="1" customWidth="1"/>
    <col min="7200" max="7200" width="8.140625" style="71" customWidth="1"/>
    <col min="7201" max="7201" width="3.28515625" style="71" customWidth="1"/>
    <col min="7202" max="7202" width="7.5703125" style="71" bestFit="1" customWidth="1"/>
    <col min="7203" max="7203" width="8.7109375" style="71" customWidth="1"/>
    <col min="7204" max="7204" width="8.42578125" style="71" customWidth="1"/>
    <col min="7205" max="7425" width="8.7109375" style="71"/>
    <col min="7426" max="7428" width="8.7109375" style="71" customWidth="1"/>
    <col min="7429" max="7429" width="4.140625" style="71" customWidth="1"/>
    <col min="7430" max="7430" width="5.42578125" style="71" customWidth="1"/>
    <col min="7431" max="7431" width="7.28515625" style="71" customWidth="1"/>
    <col min="7432" max="7432" width="12.7109375" style="71" customWidth="1"/>
    <col min="7433" max="7433" width="14.42578125" style="71" customWidth="1"/>
    <col min="7434" max="7451" width="3.28515625" style="71" customWidth="1"/>
    <col min="7452" max="7452" width="14" style="71" customWidth="1"/>
    <col min="7453" max="7453" width="13.42578125" style="71" customWidth="1"/>
    <col min="7454" max="7455" width="6.7109375" style="71" bestFit="1" customWidth="1"/>
    <col min="7456" max="7456" width="8.140625" style="71" customWidth="1"/>
    <col min="7457" max="7457" width="3.28515625" style="71" customWidth="1"/>
    <col min="7458" max="7458" width="7.5703125" style="71" bestFit="1" customWidth="1"/>
    <col min="7459" max="7459" width="8.7109375" style="71" customWidth="1"/>
    <col min="7460" max="7460" width="8.42578125" style="71" customWidth="1"/>
    <col min="7461" max="7681" width="8.7109375" style="71"/>
    <col min="7682" max="7684" width="8.7109375" style="71" customWidth="1"/>
    <col min="7685" max="7685" width="4.140625" style="71" customWidth="1"/>
    <col min="7686" max="7686" width="5.42578125" style="71" customWidth="1"/>
    <col min="7687" max="7687" width="7.28515625" style="71" customWidth="1"/>
    <col min="7688" max="7688" width="12.7109375" style="71" customWidth="1"/>
    <col min="7689" max="7689" width="14.42578125" style="71" customWidth="1"/>
    <col min="7690" max="7707" width="3.28515625" style="71" customWidth="1"/>
    <col min="7708" max="7708" width="14" style="71" customWidth="1"/>
    <col min="7709" max="7709" width="13.42578125" style="71" customWidth="1"/>
    <col min="7710" max="7711" width="6.7109375" style="71" bestFit="1" customWidth="1"/>
    <col min="7712" max="7712" width="8.140625" style="71" customWidth="1"/>
    <col min="7713" max="7713" width="3.28515625" style="71" customWidth="1"/>
    <col min="7714" max="7714" width="7.5703125" style="71" bestFit="1" customWidth="1"/>
    <col min="7715" max="7715" width="8.7109375" style="71" customWidth="1"/>
    <col min="7716" max="7716" width="8.42578125" style="71" customWidth="1"/>
    <col min="7717" max="7937" width="8.7109375" style="71"/>
    <col min="7938" max="7940" width="8.7109375" style="71" customWidth="1"/>
    <col min="7941" max="7941" width="4.140625" style="71" customWidth="1"/>
    <col min="7942" max="7942" width="5.42578125" style="71" customWidth="1"/>
    <col min="7943" max="7943" width="7.28515625" style="71" customWidth="1"/>
    <col min="7944" max="7944" width="12.7109375" style="71" customWidth="1"/>
    <col min="7945" max="7945" width="14.42578125" style="71" customWidth="1"/>
    <col min="7946" max="7963" width="3.28515625" style="71" customWidth="1"/>
    <col min="7964" max="7964" width="14" style="71" customWidth="1"/>
    <col min="7965" max="7965" width="13.42578125" style="71" customWidth="1"/>
    <col min="7966" max="7967" width="6.7109375" style="71" bestFit="1" customWidth="1"/>
    <col min="7968" max="7968" width="8.140625" style="71" customWidth="1"/>
    <col min="7969" max="7969" width="3.28515625" style="71" customWidth="1"/>
    <col min="7970" max="7970" width="7.5703125" style="71" bestFit="1" customWidth="1"/>
    <col min="7971" max="7971" width="8.7109375" style="71" customWidth="1"/>
    <col min="7972" max="7972" width="8.42578125" style="71" customWidth="1"/>
    <col min="7973" max="8193" width="8.7109375" style="71"/>
    <col min="8194" max="8196" width="8.7109375" style="71" customWidth="1"/>
    <col min="8197" max="8197" width="4.140625" style="71" customWidth="1"/>
    <col min="8198" max="8198" width="5.42578125" style="71" customWidth="1"/>
    <col min="8199" max="8199" width="7.28515625" style="71" customWidth="1"/>
    <col min="8200" max="8200" width="12.7109375" style="71" customWidth="1"/>
    <col min="8201" max="8201" width="14.42578125" style="71" customWidth="1"/>
    <col min="8202" max="8219" width="3.28515625" style="71" customWidth="1"/>
    <col min="8220" max="8220" width="14" style="71" customWidth="1"/>
    <col min="8221" max="8221" width="13.42578125" style="71" customWidth="1"/>
    <col min="8222" max="8223" width="6.7109375" style="71" bestFit="1" customWidth="1"/>
    <col min="8224" max="8224" width="8.140625" style="71" customWidth="1"/>
    <col min="8225" max="8225" width="3.28515625" style="71" customWidth="1"/>
    <col min="8226" max="8226" width="7.5703125" style="71" bestFit="1" customWidth="1"/>
    <col min="8227" max="8227" width="8.7109375" style="71" customWidth="1"/>
    <col min="8228" max="8228" width="8.42578125" style="71" customWidth="1"/>
    <col min="8229" max="8449" width="8.7109375" style="71"/>
    <col min="8450" max="8452" width="8.7109375" style="71" customWidth="1"/>
    <col min="8453" max="8453" width="4.140625" style="71" customWidth="1"/>
    <col min="8454" max="8454" width="5.42578125" style="71" customWidth="1"/>
    <col min="8455" max="8455" width="7.28515625" style="71" customWidth="1"/>
    <col min="8456" max="8456" width="12.7109375" style="71" customWidth="1"/>
    <col min="8457" max="8457" width="14.42578125" style="71" customWidth="1"/>
    <col min="8458" max="8475" width="3.28515625" style="71" customWidth="1"/>
    <col min="8476" max="8476" width="14" style="71" customWidth="1"/>
    <col min="8477" max="8477" width="13.42578125" style="71" customWidth="1"/>
    <col min="8478" max="8479" width="6.7109375" style="71" bestFit="1" customWidth="1"/>
    <col min="8480" max="8480" width="8.140625" style="71" customWidth="1"/>
    <col min="8481" max="8481" width="3.28515625" style="71" customWidth="1"/>
    <col min="8482" max="8482" width="7.5703125" style="71" bestFit="1" customWidth="1"/>
    <col min="8483" max="8483" width="8.7109375" style="71" customWidth="1"/>
    <col min="8484" max="8484" width="8.42578125" style="71" customWidth="1"/>
    <col min="8485" max="8705" width="8.7109375" style="71"/>
    <col min="8706" max="8708" width="8.7109375" style="71" customWidth="1"/>
    <col min="8709" max="8709" width="4.140625" style="71" customWidth="1"/>
    <col min="8710" max="8710" width="5.42578125" style="71" customWidth="1"/>
    <col min="8711" max="8711" width="7.28515625" style="71" customWidth="1"/>
    <col min="8712" max="8712" width="12.7109375" style="71" customWidth="1"/>
    <col min="8713" max="8713" width="14.42578125" style="71" customWidth="1"/>
    <col min="8714" max="8731" width="3.28515625" style="71" customWidth="1"/>
    <col min="8732" max="8732" width="14" style="71" customWidth="1"/>
    <col min="8733" max="8733" width="13.42578125" style="71" customWidth="1"/>
    <col min="8734" max="8735" width="6.7109375" style="71" bestFit="1" customWidth="1"/>
    <col min="8736" max="8736" width="8.140625" style="71" customWidth="1"/>
    <col min="8737" max="8737" width="3.28515625" style="71" customWidth="1"/>
    <col min="8738" max="8738" width="7.5703125" style="71" bestFit="1" customWidth="1"/>
    <col min="8739" max="8739" width="8.7109375" style="71" customWidth="1"/>
    <col min="8740" max="8740" width="8.42578125" style="71" customWidth="1"/>
    <col min="8741" max="8961" width="8.7109375" style="71"/>
    <col min="8962" max="8964" width="8.7109375" style="71" customWidth="1"/>
    <col min="8965" max="8965" width="4.140625" style="71" customWidth="1"/>
    <col min="8966" max="8966" width="5.42578125" style="71" customWidth="1"/>
    <col min="8967" max="8967" width="7.28515625" style="71" customWidth="1"/>
    <col min="8968" max="8968" width="12.7109375" style="71" customWidth="1"/>
    <col min="8969" max="8969" width="14.42578125" style="71" customWidth="1"/>
    <col min="8970" max="8987" width="3.28515625" style="71" customWidth="1"/>
    <col min="8988" max="8988" width="14" style="71" customWidth="1"/>
    <col min="8989" max="8989" width="13.42578125" style="71" customWidth="1"/>
    <col min="8990" max="8991" width="6.7109375" style="71" bestFit="1" customWidth="1"/>
    <col min="8992" max="8992" width="8.140625" style="71" customWidth="1"/>
    <col min="8993" max="8993" width="3.28515625" style="71" customWidth="1"/>
    <col min="8994" max="8994" width="7.5703125" style="71" bestFit="1" customWidth="1"/>
    <col min="8995" max="8995" width="8.7109375" style="71" customWidth="1"/>
    <col min="8996" max="8996" width="8.42578125" style="71" customWidth="1"/>
    <col min="8997" max="9217" width="8.7109375" style="71"/>
    <col min="9218" max="9220" width="8.7109375" style="71" customWidth="1"/>
    <col min="9221" max="9221" width="4.140625" style="71" customWidth="1"/>
    <col min="9222" max="9222" width="5.42578125" style="71" customWidth="1"/>
    <col min="9223" max="9223" width="7.28515625" style="71" customWidth="1"/>
    <col min="9224" max="9224" width="12.7109375" style="71" customWidth="1"/>
    <col min="9225" max="9225" width="14.42578125" style="71" customWidth="1"/>
    <col min="9226" max="9243" width="3.28515625" style="71" customWidth="1"/>
    <col min="9244" max="9244" width="14" style="71" customWidth="1"/>
    <col min="9245" max="9245" width="13.42578125" style="71" customWidth="1"/>
    <col min="9246" max="9247" width="6.7109375" style="71" bestFit="1" customWidth="1"/>
    <col min="9248" max="9248" width="8.140625" style="71" customWidth="1"/>
    <col min="9249" max="9249" width="3.28515625" style="71" customWidth="1"/>
    <col min="9250" max="9250" width="7.5703125" style="71" bestFit="1" customWidth="1"/>
    <col min="9251" max="9251" width="8.7109375" style="71" customWidth="1"/>
    <col min="9252" max="9252" width="8.42578125" style="71" customWidth="1"/>
    <col min="9253" max="9473" width="8.7109375" style="71"/>
    <col min="9474" max="9476" width="8.7109375" style="71" customWidth="1"/>
    <col min="9477" max="9477" width="4.140625" style="71" customWidth="1"/>
    <col min="9478" max="9478" width="5.42578125" style="71" customWidth="1"/>
    <col min="9479" max="9479" width="7.28515625" style="71" customWidth="1"/>
    <col min="9480" max="9480" width="12.7109375" style="71" customWidth="1"/>
    <col min="9481" max="9481" width="14.42578125" style="71" customWidth="1"/>
    <col min="9482" max="9499" width="3.28515625" style="71" customWidth="1"/>
    <col min="9500" max="9500" width="14" style="71" customWidth="1"/>
    <col min="9501" max="9501" width="13.42578125" style="71" customWidth="1"/>
    <col min="9502" max="9503" width="6.7109375" style="71" bestFit="1" customWidth="1"/>
    <col min="9504" max="9504" width="8.140625" style="71" customWidth="1"/>
    <col min="9505" max="9505" width="3.28515625" style="71" customWidth="1"/>
    <col min="9506" max="9506" width="7.5703125" style="71" bestFit="1" customWidth="1"/>
    <col min="9507" max="9507" width="8.7109375" style="71" customWidth="1"/>
    <col min="9508" max="9508" width="8.42578125" style="71" customWidth="1"/>
    <col min="9509" max="9729" width="8.7109375" style="71"/>
    <col min="9730" max="9732" width="8.7109375" style="71" customWidth="1"/>
    <col min="9733" max="9733" width="4.140625" style="71" customWidth="1"/>
    <col min="9734" max="9734" width="5.42578125" style="71" customWidth="1"/>
    <col min="9735" max="9735" width="7.28515625" style="71" customWidth="1"/>
    <col min="9736" max="9736" width="12.7109375" style="71" customWidth="1"/>
    <col min="9737" max="9737" width="14.42578125" style="71" customWidth="1"/>
    <col min="9738" max="9755" width="3.28515625" style="71" customWidth="1"/>
    <col min="9756" max="9756" width="14" style="71" customWidth="1"/>
    <col min="9757" max="9757" width="13.42578125" style="71" customWidth="1"/>
    <col min="9758" max="9759" width="6.7109375" style="71" bestFit="1" customWidth="1"/>
    <col min="9760" max="9760" width="8.140625" style="71" customWidth="1"/>
    <col min="9761" max="9761" width="3.28515625" style="71" customWidth="1"/>
    <col min="9762" max="9762" width="7.5703125" style="71" bestFit="1" customWidth="1"/>
    <col min="9763" max="9763" width="8.7109375" style="71" customWidth="1"/>
    <col min="9764" max="9764" width="8.42578125" style="71" customWidth="1"/>
    <col min="9765" max="9985" width="8.7109375" style="71"/>
    <col min="9986" max="9988" width="8.7109375" style="71" customWidth="1"/>
    <col min="9989" max="9989" width="4.140625" style="71" customWidth="1"/>
    <col min="9990" max="9990" width="5.42578125" style="71" customWidth="1"/>
    <col min="9991" max="9991" width="7.28515625" style="71" customWidth="1"/>
    <col min="9992" max="9992" width="12.7109375" style="71" customWidth="1"/>
    <col min="9993" max="9993" width="14.42578125" style="71" customWidth="1"/>
    <col min="9994" max="10011" width="3.28515625" style="71" customWidth="1"/>
    <col min="10012" max="10012" width="14" style="71" customWidth="1"/>
    <col min="10013" max="10013" width="13.42578125" style="71" customWidth="1"/>
    <col min="10014" max="10015" width="6.7109375" style="71" bestFit="1" customWidth="1"/>
    <col min="10016" max="10016" width="8.140625" style="71" customWidth="1"/>
    <col min="10017" max="10017" width="3.28515625" style="71" customWidth="1"/>
    <col min="10018" max="10018" width="7.5703125" style="71" bestFit="1" customWidth="1"/>
    <col min="10019" max="10019" width="8.7109375" style="71" customWidth="1"/>
    <col min="10020" max="10020" width="8.42578125" style="71" customWidth="1"/>
    <col min="10021" max="10241" width="8.7109375" style="71"/>
    <col min="10242" max="10244" width="8.7109375" style="71" customWidth="1"/>
    <col min="10245" max="10245" width="4.140625" style="71" customWidth="1"/>
    <col min="10246" max="10246" width="5.42578125" style="71" customWidth="1"/>
    <col min="10247" max="10247" width="7.28515625" style="71" customWidth="1"/>
    <col min="10248" max="10248" width="12.7109375" style="71" customWidth="1"/>
    <col min="10249" max="10249" width="14.42578125" style="71" customWidth="1"/>
    <col min="10250" max="10267" width="3.28515625" style="71" customWidth="1"/>
    <col min="10268" max="10268" width="14" style="71" customWidth="1"/>
    <col min="10269" max="10269" width="13.42578125" style="71" customWidth="1"/>
    <col min="10270" max="10271" width="6.7109375" style="71" bestFit="1" customWidth="1"/>
    <col min="10272" max="10272" width="8.140625" style="71" customWidth="1"/>
    <col min="10273" max="10273" width="3.28515625" style="71" customWidth="1"/>
    <col min="10274" max="10274" width="7.5703125" style="71" bestFit="1" customWidth="1"/>
    <col min="10275" max="10275" width="8.7109375" style="71" customWidth="1"/>
    <col min="10276" max="10276" width="8.42578125" style="71" customWidth="1"/>
    <col min="10277" max="10497" width="8.7109375" style="71"/>
    <col min="10498" max="10500" width="8.7109375" style="71" customWidth="1"/>
    <col min="10501" max="10501" width="4.140625" style="71" customWidth="1"/>
    <col min="10502" max="10502" width="5.42578125" style="71" customWidth="1"/>
    <col min="10503" max="10503" width="7.28515625" style="71" customWidth="1"/>
    <col min="10504" max="10504" width="12.7109375" style="71" customWidth="1"/>
    <col min="10505" max="10505" width="14.42578125" style="71" customWidth="1"/>
    <col min="10506" max="10523" width="3.28515625" style="71" customWidth="1"/>
    <col min="10524" max="10524" width="14" style="71" customWidth="1"/>
    <col min="10525" max="10525" width="13.42578125" style="71" customWidth="1"/>
    <col min="10526" max="10527" width="6.7109375" style="71" bestFit="1" customWidth="1"/>
    <col min="10528" max="10528" width="8.140625" style="71" customWidth="1"/>
    <col min="10529" max="10529" width="3.28515625" style="71" customWidth="1"/>
    <col min="10530" max="10530" width="7.5703125" style="71" bestFit="1" customWidth="1"/>
    <col min="10531" max="10531" width="8.7109375" style="71" customWidth="1"/>
    <col min="10532" max="10532" width="8.42578125" style="71" customWidth="1"/>
    <col min="10533" max="10753" width="8.7109375" style="71"/>
    <col min="10754" max="10756" width="8.7109375" style="71" customWidth="1"/>
    <col min="10757" max="10757" width="4.140625" style="71" customWidth="1"/>
    <col min="10758" max="10758" width="5.42578125" style="71" customWidth="1"/>
    <col min="10759" max="10759" width="7.28515625" style="71" customWidth="1"/>
    <col min="10760" max="10760" width="12.7109375" style="71" customWidth="1"/>
    <col min="10761" max="10761" width="14.42578125" style="71" customWidth="1"/>
    <col min="10762" max="10779" width="3.28515625" style="71" customWidth="1"/>
    <col min="10780" max="10780" width="14" style="71" customWidth="1"/>
    <col min="10781" max="10781" width="13.42578125" style="71" customWidth="1"/>
    <col min="10782" max="10783" width="6.7109375" style="71" bestFit="1" customWidth="1"/>
    <col min="10784" max="10784" width="8.140625" style="71" customWidth="1"/>
    <col min="10785" max="10785" width="3.28515625" style="71" customWidth="1"/>
    <col min="10786" max="10786" width="7.5703125" style="71" bestFit="1" customWidth="1"/>
    <col min="10787" max="10787" width="8.7109375" style="71" customWidth="1"/>
    <col min="10788" max="10788" width="8.42578125" style="71" customWidth="1"/>
    <col min="10789" max="11009" width="8.7109375" style="71"/>
    <col min="11010" max="11012" width="8.7109375" style="71" customWidth="1"/>
    <col min="11013" max="11013" width="4.140625" style="71" customWidth="1"/>
    <col min="11014" max="11014" width="5.42578125" style="71" customWidth="1"/>
    <col min="11015" max="11015" width="7.28515625" style="71" customWidth="1"/>
    <col min="11016" max="11016" width="12.7109375" style="71" customWidth="1"/>
    <col min="11017" max="11017" width="14.42578125" style="71" customWidth="1"/>
    <col min="11018" max="11035" width="3.28515625" style="71" customWidth="1"/>
    <col min="11036" max="11036" width="14" style="71" customWidth="1"/>
    <col min="11037" max="11037" width="13.42578125" style="71" customWidth="1"/>
    <col min="11038" max="11039" width="6.7109375" style="71" bestFit="1" customWidth="1"/>
    <col min="11040" max="11040" width="8.140625" style="71" customWidth="1"/>
    <col min="11041" max="11041" width="3.28515625" style="71" customWidth="1"/>
    <col min="11042" max="11042" width="7.5703125" style="71" bestFit="1" customWidth="1"/>
    <col min="11043" max="11043" width="8.7109375" style="71" customWidth="1"/>
    <col min="11044" max="11044" width="8.42578125" style="71" customWidth="1"/>
    <col min="11045" max="11265" width="8.7109375" style="71"/>
    <col min="11266" max="11268" width="8.7109375" style="71" customWidth="1"/>
    <col min="11269" max="11269" width="4.140625" style="71" customWidth="1"/>
    <col min="11270" max="11270" width="5.42578125" style="71" customWidth="1"/>
    <col min="11271" max="11271" width="7.28515625" style="71" customWidth="1"/>
    <col min="11272" max="11272" width="12.7109375" style="71" customWidth="1"/>
    <col min="11273" max="11273" width="14.42578125" style="71" customWidth="1"/>
    <col min="11274" max="11291" width="3.28515625" style="71" customWidth="1"/>
    <col min="11292" max="11292" width="14" style="71" customWidth="1"/>
    <col min="11293" max="11293" width="13.42578125" style="71" customWidth="1"/>
    <col min="11294" max="11295" width="6.7109375" style="71" bestFit="1" customWidth="1"/>
    <col min="11296" max="11296" width="8.140625" style="71" customWidth="1"/>
    <col min="11297" max="11297" width="3.28515625" style="71" customWidth="1"/>
    <col min="11298" max="11298" width="7.5703125" style="71" bestFit="1" customWidth="1"/>
    <col min="11299" max="11299" width="8.7109375" style="71" customWidth="1"/>
    <col min="11300" max="11300" width="8.42578125" style="71" customWidth="1"/>
    <col min="11301" max="11521" width="8.7109375" style="71"/>
    <col min="11522" max="11524" width="8.7109375" style="71" customWidth="1"/>
    <col min="11525" max="11525" width="4.140625" style="71" customWidth="1"/>
    <col min="11526" max="11526" width="5.42578125" style="71" customWidth="1"/>
    <col min="11527" max="11527" width="7.28515625" style="71" customWidth="1"/>
    <col min="11528" max="11528" width="12.7109375" style="71" customWidth="1"/>
    <col min="11529" max="11529" width="14.42578125" style="71" customWidth="1"/>
    <col min="11530" max="11547" width="3.28515625" style="71" customWidth="1"/>
    <col min="11548" max="11548" width="14" style="71" customWidth="1"/>
    <col min="11549" max="11549" width="13.42578125" style="71" customWidth="1"/>
    <col min="11550" max="11551" width="6.7109375" style="71" bestFit="1" customWidth="1"/>
    <col min="11552" max="11552" width="8.140625" style="71" customWidth="1"/>
    <col min="11553" max="11553" width="3.28515625" style="71" customWidth="1"/>
    <col min="11554" max="11554" width="7.5703125" style="71" bestFit="1" customWidth="1"/>
    <col min="11555" max="11555" width="8.7109375" style="71" customWidth="1"/>
    <col min="11556" max="11556" width="8.42578125" style="71" customWidth="1"/>
    <col min="11557" max="11777" width="8.7109375" style="71"/>
    <col min="11778" max="11780" width="8.7109375" style="71" customWidth="1"/>
    <col min="11781" max="11781" width="4.140625" style="71" customWidth="1"/>
    <col min="11782" max="11782" width="5.42578125" style="71" customWidth="1"/>
    <col min="11783" max="11783" width="7.28515625" style="71" customWidth="1"/>
    <col min="11784" max="11784" width="12.7109375" style="71" customWidth="1"/>
    <col min="11785" max="11785" width="14.42578125" style="71" customWidth="1"/>
    <col min="11786" max="11803" width="3.28515625" style="71" customWidth="1"/>
    <col min="11804" max="11804" width="14" style="71" customWidth="1"/>
    <col min="11805" max="11805" width="13.42578125" style="71" customWidth="1"/>
    <col min="11806" max="11807" width="6.7109375" style="71" bestFit="1" customWidth="1"/>
    <col min="11808" max="11808" width="8.140625" style="71" customWidth="1"/>
    <col min="11809" max="11809" width="3.28515625" style="71" customWidth="1"/>
    <col min="11810" max="11810" width="7.5703125" style="71" bestFit="1" customWidth="1"/>
    <col min="11811" max="11811" width="8.7109375" style="71" customWidth="1"/>
    <col min="11812" max="11812" width="8.42578125" style="71" customWidth="1"/>
    <col min="11813" max="12033" width="8.7109375" style="71"/>
    <col min="12034" max="12036" width="8.7109375" style="71" customWidth="1"/>
    <col min="12037" max="12037" width="4.140625" style="71" customWidth="1"/>
    <col min="12038" max="12038" width="5.42578125" style="71" customWidth="1"/>
    <col min="12039" max="12039" width="7.28515625" style="71" customWidth="1"/>
    <col min="12040" max="12040" width="12.7109375" style="71" customWidth="1"/>
    <col min="12041" max="12041" width="14.42578125" style="71" customWidth="1"/>
    <col min="12042" max="12059" width="3.28515625" style="71" customWidth="1"/>
    <col min="12060" max="12060" width="14" style="71" customWidth="1"/>
    <col min="12061" max="12061" width="13.42578125" style="71" customWidth="1"/>
    <col min="12062" max="12063" width="6.7109375" style="71" bestFit="1" customWidth="1"/>
    <col min="12064" max="12064" width="8.140625" style="71" customWidth="1"/>
    <col min="12065" max="12065" width="3.28515625" style="71" customWidth="1"/>
    <col min="12066" max="12066" width="7.5703125" style="71" bestFit="1" customWidth="1"/>
    <col min="12067" max="12067" width="8.7109375" style="71" customWidth="1"/>
    <col min="12068" max="12068" width="8.42578125" style="71" customWidth="1"/>
    <col min="12069" max="12289" width="8.7109375" style="71"/>
    <col min="12290" max="12292" width="8.7109375" style="71" customWidth="1"/>
    <col min="12293" max="12293" width="4.140625" style="71" customWidth="1"/>
    <col min="12294" max="12294" width="5.42578125" style="71" customWidth="1"/>
    <col min="12295" max="12295" width="7.28515625" style="71" customWidth="1"/>
    <col min="12296" max="12296" width="12.7109375" style="71" customWidth="1"/>
    <col min="12297" max="12297" width="14.42578125" style="71" customWidth="1"/>
    <col min="12298" max="12315" width="3.28515625" style="71" customWidth="1"/>
    <col min="12316" max="12316" width="14" style="71" customWidth="1"/>
    <col min="12317" max="12317" width="13.42578125" style="71" customWidth="1"/>
    <col min="12318" max="12319" width="6.7109375" style="71" bestFit="1" customWidth="1"/>
    <col min="12320" max="12320" width="8.140625" style="71" customWidth="1"/>
    <col min="12321" max="12321" width="3.28515625" style="71" customWidth="1"/>
    <col min="12322" max="12322" width="7.5703125" style="71" bestFit="1" customWidth="1"/>
    <col min="12323" max="12323" width="8.7109375" style="71" customWidth="1"/>
    <col min="12324" max="12324" width="8.42578125" style="71" customWidth="1"/>
    <col min="12325" max="12545" width="8.7109375" style="71"/>
    <col min="12546" max="12548" width="8.7109375" style="71" customWidth="1"/>
    <col min="12549" max="12549" width="4.140625" style="71" customWidth="1"/>
    <col min="12550" max="12550" width="5.42578125" style="71" customWidth="1"/>
    <col min="12551" max="12551" width="7.28515625" style="71" customWidth="1"/>
    <col min="12552" max="12552" width="12.7109375" style="71" customWidth="1"/>
    <col min="12553" max="12553" width="14.42578125" style="71" customWidth="1"/>
    <col min="12554" max="12571" width="3.28515625" style="71" customWidth="1"/>
    <col min="12572" max="12572" width="14" style="71" customWidth="1"/>
    <col min="12573" max="12573" width="13.42578125" style="71" customWidth="1"/>
    <col min="12574" max="12575" width="6.7109375" style="71" bestFit="1" customWidth="1"/>
    <col min="12576" max="12576" width="8.140625" style="71" customWidth="1"/>
    <col min="12577" max="12577" width="3.28515625" style="71" customWidth="1"/>
    <col min="12578" max="12578" width="7.5703125" style="71" bestFit="1" customWidth="1"/>
    <col min="12579" max="12579" width="8.7109375" style="71" customWidth="1"/>
    <col min="12580" max="12580" width="8.42578125" style="71" customWidth="1"/>
    <col min="12581" max="12801" width="8.7109375" style="71"/>
    <col min="12802" max="12804" width="8.7109375" style="71" customWidth="1"/>
    <col min="12805" max="12805" width="4.140625" style="71" customWidth="1"/>
    <col min="12806" max="12806" width="5.42578125" style="71" customWidth="1"/>
    <col min="12807" max="12807" width="7.28515625" style="71" customWidth="1"/>
    <col min="12808" max="12808" width="12.7109375" style="71" customWidth="1"/>
    <col min="12809" max="12809" width="14.42578125" style="71" customWidth="1"/>
    <col min="12810" max="12827" width="3.28515625" style="71" customWidth="1"/>
    <col min="12828" max="12828" width="14" style="71" customWidth="1"/>
    <col min="12829" max="12829" width="13.42578125" style="71" customWidth="1"/>
    <col min="12830" max="12831" width="6.7109375" style="71" bestFit="1" customWidth="1"/>
    <col min="12832" max="12832" width="8.140625" style="71" customWidth="1"/>
    <col min="12833" max="12833" width="3.28515625" style="71" customWidth="1"/>
    <col min="12834" max="12834" width="7.5703125" style="71" bestFit="1" customWidth="1"/>
    <col min="12835" max="12835" width="8.7109375" style="71" customWidth="1"/>
    <col min="12836" max="12836" width="8.42578125" style="71" customWidth="1"/>
    <col min="12837" max="13057" width="8.7109375" style="71"/>
    <col min="13058" max="13060" width="8.7109375" style="71" customWidth="1"/>
    <col min="13061" max="13061" width="4.140625" style="71" customWidth="1"/>
    <col min="13062" max="13062" width="5.42578125" style="71" customWidth="1"/>
    <col min="13063" max="13063" width="7.28515625" style="71" customWidth="1"/>
    <col min="13064" max="13064" width="12.7109375" style="71" customWidth="1"/>
    <col min="13065" max="13065" width="14.42578125" style="71" customWidth="1"/>
    <col min="13066" max="13083" width="3.28515625" style="71" customWidth="1"/>
    <col min="13084" max="13084" width="14" style="71" customWidth="1"/>
    <col min="13085" max="13085" width="13.42578125" style="71" customWidth="1"/>
    <col min="13086" max="13087" width="6.7109375" style="71" bestFit="1" customWidth="1"/>
    <col min="13088" max="13088" width="8.140625" style="71" customWidth="1"/>
    <col min="13089" max="13089" width="3.28515625" style="71" customWidth="1"/>
    <col min="13090" max="13090" width="7.5703125" style="71" bestFit="1" customWidth="1"/>
    <col min="13091" max="13091" width="8.7109375" style="71" customWidth="1"/>
    <col min="13092" max="13092" width="8.42578125" style="71" customWidth="1"/>
    <col min="13093" max="13313" width="8.7109375" style="71"/>
    <col min="13314" max="13316" width="8.7109375" style="71" customWidth="1"/>
    <col min="13317" max="13317" width="4.140625" style="71" customWidth="1"/>
    <col min="13318" max="13318" width="5.42578125" style="71" customWidth="1"/>
    <col min="13319" max="13319" width="7.28515625" style="71" customWidth="1"/>
    <col min="13320" max="13320" width="12.7109375" style="71" customWidth="1"/>
    <col min="13321" max="13321" width="14.42578125" style="71" customWidth="1"/>
    <col min="13322" max="13339" width="3.28515625" style="71" customWidth="1"/>
    <col min="13340" max="13340" width="14" style="71" customWidth="1"/>
    <col min="13341" max="13341" width="13.42578125" style="71" customWidth="1"/>
    <col min="13342" max="13343" width="6.7109375" style="71" bestFit="1" customWidth="1"/>
    <col min="13344" max="13344" width="8.140625" style="71" customWidth="1"/>
    <col min="13345" max="13345" width="3.28515625" style="71" customWidth="1"/>
    <col min="13346" max="13346" width="7.5703125" style="71" bestFit="1" customWidth="1"/>
    <col min="13347" max="13347" width="8.7109375" style="71" customWidth="1"/>
    <col min="13348" max="13348" width="8.42578125" style="71" customWidth="1"/>
    <col min="13349" max="13569" width="8.7109375" style="71"/>
    <col min="13570" max="13572" width="8.7109375" style="71" customWidth="1"/>
    <col min="13573" max="13573" width="4.140625" style="71" customWidth="1"/>
    <col min="13574" max="13574" width="5.42578125" style="71" customWidth="1"/>
    <col min="13575" max="13575" width="7.28515625" style="71" customWidth="1"/>
    <col min="13576" max="13576" width="12.7109375" style="71" customWidth="1"/>
    <col min="13577" max="13577" width="14.42578125" style="71" customWidth="1"/>
    <col min="13578" max="13595" width="3.28515625" style="71" customWidth="1"/>
    <col min="13596" max="13596" width="14" style="71" customWidth="1"/>
    <col min="13597" max="13597" width="13.42578125" style="71" customWidth="1"/>
    <col min="13598" max="13599" width="6.7109375" style="71" bestFit="1" customWidth="1"/>
    <col min="13600" max="13600" width="8.140625" style="71" customWidth="1"/>
    <col min="13601" max="13601" width="3.28515625" style="71" customWidth="1"/>
    <col min="13602" max="13602" width="7.5703125" style="71" bestFit="1" customWidth="1"/>
    <col min="13603" max="13603" width="8.7109375" style="71" customWidth="1"/>
    <col min="13604" max="13604" width="8.42578125" style="71" customWidth="1"/>
    <col min="13605" max="13825" width="8.7109375" style="71"/>
    <col min="13826" max="13828" width="8.7109375" style="71" customWidth="1"/>
    <col min="13829" max="13829" width="4.140625" style="71" customWidth="1"/>
    <col min="13830" max="13830" width="5.42578125" style="71" customWidth="1"/>
    <col min="13831" max="13831" width="7.28515625" style="71" customWidth="1"/>
    <col min="13832" max="13832" width="12.7109375" style="71" customWidth="1"/>
    <col min="13833" max="13833" width="14.42578125" style="71" customWidth="1"/>
    <col min="13834" max="13851" width="3.28515625" style="71" customWidth="1"/>
    <col min="13852" max="13852" width="14" style="71" customWidth="1"/>
    <col min="13853" max="13853" width="13.42578125" style="71" customWidth="1"/>
    <col min="13854" max="13855" width="6.7109375" style="71" bestFit="1" customWidth="1"/>
    <col min="13856" max="13856" width="8.140625" style="71" customWidth="1"/>
    <col min="13857" max="13857" width="3.28515625" style="71" customWidth="1"/>
    <col min="13858" max="13858" width="7.5703125" style="71" bestFit="1" customWidth="1"/>
    <col min="13859" max="13859" width="8.7109375" style="71" customWidth="1"/>
    <col min="13860" max="13860" width="8.42578125" style="71" customWidth="1"/>
    <col min="13861" max="14081" width="8.7109375" style="71"/>
    <col min="14082" max="14084" width="8.7109375" style="71" customWidth="1"/>
    <col min="14085" max="14085" width="4.140625" style="71" customWidth="1"/>
    <col min="14086" max="14086" width="5.42578125" style="71" customWidth="1"/>
    <col min="14087" max="14087" width="7.28515625" style="71" customWidth="1"/>
    <col min="14088" max="14088" width="12.7109375" style="71" customWidth="1"/>
    <col min="14089" max="14089" width="14.42578125" style="71" customWidth="1"/>
    <col min="14090" max="14107" width="3.28515625" style="71" customWidth="1"/>
    <col min="14108" max="14108" width="14" style="71" customWidth="1"/>
    <col min="14109" max="14109" width="13.42578125" style="71" customWidth="1"/>
    <col min="14110" max="14111" width="6.7109375" style="71" bestFit="1" customWidth="1"/>
    <col min="14112" max="14112" width="8.140625" style="71" customWidth="1"/>
    <col min="14113" max="14113" width="3.28515625" style="71" customWidth="1"/>
    <col min="14114" max="14114" width="7.5703125" style="71" bestFit="1" customWidth="1"/>
    <col min="14115" max="14115" width="8.7109375" style="71" customWidth="1"/>
    <col min="14116" max="14116" width="8.42578125" style="71" customWidth="1"/>
    <col min="14117" max="14337" width="8.7109375" style="71"/>
    <col min="14338" max="14340" width="8.7109375" style="71" customWidth="1"/>
    <col min="14341" max="14341" width="4.140625" style="71" customWidth="1"/>
    <col min="14342" max="14342" width="5.42578125" style="71" customWidth="1"/>
    <col min="14343" max="14343" width="7.28515625" style="71" customWidth="1"/>
    <col min="14344" max="14344" width="12.7109375" style="71" customWidth="1"/>
    <col min="14345" max="14345" width="14.42578125" style="71" customWidth="1"/>
    <col min="14346" max="14363" width="3.28515625" style="71" customWidth="1"/>
    <col min="14364" max="14364" width="14" style="71" customWidth="1"/>
    <col min="14365" max="14365" width="13.42578125" style="71" customWidth="1"/>
    <col min="14366" max="14367" width="6.7109375" style="71" bestFit="1" customWidth="1"/>
    <col min="14368" max="14368" width="8.140625" style="71" customWidth="1"/>
    <col min="14369" max="14369" width="3.28515625" style="71" customWidth="1"/>
    <col min="14370" max="14370" width="7.5703125" style="71" bestFit="1" customWidth="1"/>
    <col min="14371" max="14371" width="8.7109375" style="71" customWidth="1"/>
    <col min="14372" max="14372" width="8.42578125" style="71" customWidth="1"/>
    <col min="14373" max="14593" width="8.7109375" style="71"/>
    <col min="14594" max="14596" width="8.7109375" style="71" customWidth="1"/>
    <col min="14597" max="14597" width="4.140625" style="71" customWidth="1"/>
    <col min="14598" max="14598" width="5.42578125" style="71" customWidth="1"/>
    <col min="14599" max="14599" width="7.28515625" style="71" customWidth="1"/>
    <col min="14600" max="14600" width="12.7109375" style="71" customWidth="1"/>
    <col min="14601" max="14601" width="14.42578125" style="71" customWidth="1"/>
    <col min="14602" max="14619" width="3.28515625" style="71" customWidth="1"/>
    <col min="14620" max="14620" width="14" style="71" customWidth="1"/>
    <col min="14621" max="14621" width="13.42578125" style="71" customWidth="1"/>
    <col min="14622" max="14623" width="6.7109375" style="71" bestFit="1" customWidth="1"/>
    <col min="14624" max="14624" width="8.140625" style="71" customWidth="1"/>
    <col min="14625" max="14625" width="3.28515625" style="71" customWidth="1"/>
    <col min="14626" max="14626" width="7.5703125" style="71" bestFit="1" customWidth="1"/>
    <col min="14627" max="14627" width="8.7109375" style="71" customWidth="1"/>
    <col min="14628" max="14628" width="8.42578125" style="71" customWidth="1"/>
    <col min="14629" max="14849" width="8.7109375" style="71"/>
    <col min="14850" max="14852" width="8.7109375" style="71" customWidth="1"/>
    <col min="14853" max="14853" width="4.140625" style="71" customWidth="1"/>
    <col min="14854" max="14854" width="5.42578125" style="71" customWidth="1"/>
    <col min="14855" max="14855" width="7.28515625" style="71" customWidth="1"/>
    <col min="14856" max="14856" width="12.7109375" style="71" customWidth="1"/>
    <col min="14857" max="14857" width="14.42578125" style="71" customWidth="1"/>
    <col min="14858" max="14875" width="3.28515625" style="71" customWidth="1"/>
    <col min="14876" max="14876" width="14" style="71" customWidth="1"/>
    <col min="14877" max="14877" width="13.42578125" style="71" customWidth="1"/>
    <col min="14878" max="14879" width="6.7109375" style="71" bestFit="1" customWidth="1"/>
    <col min="14880" max="14880" width="8.140625" style="71" customWidth="1"/>
    <col min="14881" max="14881" width="3.28515625" style="71" customWidth="1"/>
    <col min="14882" max="14882" width="7.5703125" style="71" bestFit="1" customWidth="1"/>
    <col min="14883" max="14883" width="8.7109375" style="71" customWidth="1"/>
    <col min="14884" max="14884" width="8.42578125" style="71" customWidth="1"/>
    <col min="14885" max="15105" width="8.7109375" style="71"/>
    <col min="15106" max="15108" width="8.7109375" style="71" customWidth="1"/>
    <col min="15109" max="15109" width="4.140625" style="71" customWidth="1"/>
    <col min="15110" max="15110" width="5.42578125" style="71" customWidth="1"/>
    <col min="15111" max="15111" width="7.28515625" style="71" customWidth="1"/>
    <col min="15112" max="15112" width="12.7109375" style="71" customWidth="1"/>
    <col min="15113" max="15113" width="14.42578125" style="71" customWidth="1"/>
    <col min="15114" max="15131" width="3.28515625" style="71" customWidth="1"/>
    <col min="15132" max="15132" width="14" style="71" customWidth="1"/>
    <col min="15133" max="15133" width="13.42578125" style="71" customWidth="1"/>
    <col min="15134" max="15135" width="6.7109375" style="71" bestFit="1" customWidth="1"/>
    <col min="15136" max="15136" width="8.140625" style="71" customWidth="1"/>
    <col min="15137" max="15137" width="3.28515625" style="71" customWidth="1"/>
    <col min="15138" max="15138" width="7.5703125" style="71" bestFit="1" customWidth="1"/>
    <col min="15139" max="15139" width="8.7109375" style="71" customWidth="1"/>
    <col min="15140" max="15140" width="8.42578125" style="71" customWidth="1"/>
    <col min="15141" max="15361" width="8.7109375" style="71"/>
    <col min="15362" max="15364" width="8.7109375" style="71" customWidth="1"/>
    <col min="15365" max="15365" width="4.140625" style="71" customWidth="1"/>
    <col min="15366" max="15366" width="5.42578125" style="71" customWidth="1"/>
    <col min="15367" max="15367" width="7.28515625" style="71" customWidth="1"/>
    <col min="15368" max="15368" width="12.7109375" style="71" customWidth="1"/>
    <col min="15369" max="15369" width="14.42578125" style="71" customWidth="1"/>
    <col min="15370" max="15387" width="3.28515625" style="71" customWidth="1"/>
    <col min="15388" max="15388" width="14" style="71" customWidth="1"/>
    <col min="15389" max="15389" width="13.42578125" style="71" customWidth="1"/>
    <col min="15390" max="15391" width="6.7109375" style="71" bestFit="1" customWidth="1"/>
    <col min="15392" max="15392" width="8.140625" style="71" customWidth="1"/>
    <col min="15393" max="15393" width="3.28515625" style="71" customWidth="1"/>
    <col min="15394" max="15394" width="7.5703125" style="71" bestFit="1" customWidth="1"/>
    <col min="15395" max="15395" width="8.7109375" style="71" customWidth="1"/>
    <col min="15396" max="15396" width="8.42578125" style="71" customWidth="1"/>
    <col min="15397" max="15617" width="8.7109375" style="71"/>
    <col min="15618" max="15620" width="8.7109375" style="71" customWidth="1"/>
    <col min="15621" max="15621" width="4.140625" style="71" customWidth="1"/>
    <col min="15622" max="15622" width="5.42578125" style="71" customWidth="1"/>
    <col min="15623" max="15623" width="7.28515625" style="71" customWidth="1"/>
    <col min="15624" max="15624" width="12.7109375" style="71" customWidth="1"/>
    <col min="15625" max="15625" width="14.42578125" style="71" customWidth="1"/>
    <col min="15626" max="15643" width="3.28515625" style="71" customWidth="1"/>
    <col min="15644" max="15644" width="14" style="71" customWidth="1"/>
    <col min="15645" max="15645" width="13.42578125" style="71" customWidth="1"/>
    <col min="15646" max="15647" width="6.7109375" style="71" bestFit="1" customWidth="1"/>
    <col min="15648" max="15648" width="8.140625" style="71" customWidth="1"/>
    <col min="15649" max="15649" width="3.28515625" style="71" customWidth="1"/>
    <col min="15650" max="15650" width="7.5703125" style="71" bestFit="1" customWidth="1"/>
    <col min="15651" max="15651" width="8.7109375" style="71" customWidth="1"/>
    <col min="15652" max="15652" width="8.42578125" style="71" customWidth="1"/>
    <col min="15653" max="15873" width="8.7109375" style="71"/>
    <col min="15874" max="15876" width="8.7109375" style="71" customWidth="1"/>
    <col min="15877" max="15877" width="4.140625" style="71" customWidth="1"/>
    <col min="15878" max="15878" width="5.42578125" style="71" customWidth="1"/>
    <col min="15879" max="15879" width="7.28515625" style="71" customWidth="1"/>
    <col min="15880" max="15880" width="12.7109375" style="71" customWidth="1"/>
    <col min="15881" max="15881" width="14.42578125" style="71" customWidth="1"/>
    <col min="15882" max="15899" width="3.28515625" style="71" customWidth="1"/>
    <col min="15900" max="15900" width="14" style="71" customWidth="1"/>
    <col min="15901" max="15901" width="13.42578125" style="71" customWidth="1"/>
    <col min="15902" max="15903" width="6.7109375" style="71" bestFit="1" customWidth="1"/>
    <col min="15904" max="15904" width="8.140625" style="71" customWidth="1"/>
    <col min="15905" max="15905" width="3.28515625" style="71" customWidth="1"/>
    <col min="15906" max="15906" width="7.5703125" style="71" bestFit="1" customWidth="1"/>
    <col min="15907" max="15907" width="8.7109375" style="71" customWidth="1"/>
    <col min="15908" max="15908" width="8.42578125" style="71" customWidth="1"/>
    <col min="15909" max="16129" width="8.7109375" style="71"/>
    <col min="16130" max="16132" width="8.7109375" style="71" customWidth="1"/>
    <col min="16133" max="16133" width="4.140625" style="71" customWidth="1"/>
    <col min="16134" max="16134" width="5.42578125" style="71" customWidth="1"/>
    <col min="16135" max="16135" width="7.28515625" style="71" customWidth="1"/>
    <col min="16136" max="16136" width="12.7109375" style="71" customWidth="1"/>
    <col min="16137" max="16137" width="14.42578125" style="71" customWidth="1"/>
    <col min="16138" max="16155" width="3.28515625" style="71" customWidth="1"/>
    <col min="16156" max="16156" width="14" style="71" customWidth="1"/>
    <col min="16157" max="16157" width="13.42578125" style="71" customWidth="1"/>
    <col min="16158" max="16159" width="6.7109375" style="71" bestFit="1" customWidth="1"/>
    <col min="16160" max="16160" width="8.140625" style="71" customWidth="1"/>
    <col min="16161" max="16161" width="3.28515625" style="71" customWidth="1"/>
    <col min="16162" max="16162" width="7.5703125" style="71" bestFit="1" customWidth="1"/>
    <col min="16163" max="16163" width="8.7109375" style="71" customWidth="1"/>
    <col min="16164" max="16164" width="8.42578125" style="71" customWidth="1"/>
    <col min="16165" max="16384" width="8.7109375" style="71"/>
  </cols>
  <sheetData>
    <row r="1" spans="1:36" ht="75.75" x14ac:dyDescent="0.2">
      <c r="A1" s="70"/>
      <c r="D1" s="72" t="s">
        <v>54</v>
      </c>
      <c r="E1" s="73" t="s">
        <v>55</v>
      </c>
      <c r="F1" s="74" t="s">
        <v>56</v>
      </c>
      <c r="G1" s="74" t="s">
        <v>30</v>
      </c>
      <c r="H1" s="75" t="s">
        <v>57</v>
      </c>
      <c r="I1" s="75" t="s">
        <v>58</v>
      </c>
      <c r="J1" s="76" t="s">
        <v>59</v>
      </c>
      <c r="K1" s="76" t="s">
        <v>60</v>
      </c>
      <c r="L1" s="77" t="s">
        <v>61</v>
      </c>
      <c r="M1" s="76" t="s">
        <v>62</v>
      </c>
      <c r="N1" s="76" t="s">
        <v>63</v>
      </c>
      <c r="O1" s="76" t="s">
        <v>64</v>
      </c>
      <c r="P1" s="76" t="s">
        <v>65</v>
      </c>
      <c r="Q1" s="76" t="s">
        <v>66</v>
      </c>
      <c r="R1" s="76" t="s">
        <v>67</v>
      </c>
      <c r="S1" s="76" t="s">
        <v>68</v>
      </c>
      <c r="T1" s="76" t="s">
        <v>69</v>
      </c>
      <c r="U1" s="76" t="s">
        <v>70</v>
      </c>
      <c r="V1" s="76" t="s">
        <v>67</v>
      </c>
      <c r="W1" s="76" t="s">
        <v>71</v>
      </c>
      <c r="X1" s="76" t="s">
        <v>72</v>
      </c>
      <c r="Y1" s="76" t="s">
        <v>73</v>
      </c>
      <c r="Z1" s="76" t="s">
        <v>67</v>
      </c>
      <c r="AA1" s="76" t="s">
        <v>74</v>
      </c>
      <c r="AB1" s="78" t="s">
        <v>75</v>
      </c>
      <c r="AC1" s="78" t="s">
        <v>76</v>
      </c>
      <c r="AD1" s="79" t="s">
        <v>77</v>
      </c>
      <c r="AE1" s="79" t="s">
        <v>78</v>
      </c>
      <c r="AF1" s="79" t="s">
        <v>79</v>
      </c>
      <c r="AH1" s="81" t="s">
        <v>80</v>
      </c>
      <c r="AI1" s="82" t="s">
        <v>81</v>
      </c>
      <c r="AJ1" s="82" t="s">
        <v>82</v>
      </c>
    </row>
    <row r="2" spans="1:36" x14ac:dyDescent="0.2">
      <c r="A2" s="71" t="s">
        <v>83</v>
      </c>
      <c r="B2" s="71" t="str">
        <f>'[1]Main Page'!E3</f>
        <v>WGS 84</v>
      </c>
      <c r="D2" s="83" t="s">
        <v>12</v>
      </c>
      <c r="E2" s="84">
        <f>6*G2-183</f>
        <v>-3</v>
      </c>
      <c r="F2" s="83">
        <v>500000</v>
      </c>
      <c r="G2" s="83">
        <f>IF(ISBLANK('UTM&gt;LLh'!B4),"",'UTM&gt;LLh'!D4)</f>
        <v>30</v>
      </c>
      <c r="H2" s="83">
        <f>IF(ISBLANK('UTM&gt;LLh'!B4),"",'UTM&gt;LLh'!B4)</f>
        <v>306518.7410833108</v>
      </c>
      <c r="I2" s="85">
        <f>IF(ISBLANK('UTM&gt;LLh'!B4),"",'UTM&gt;LLh'!C4)</f>
        <v>4323047.2777164569</v>
      </c>
      <c r="J2" s="86">
        <f t="shared" ref="J2:J33" si="0">IF(D2="N",I2/(k0*AA),(10000000-I2)/(k0*AA))</f>
        <v>0.67920089969528274</v>
      </c>
      <c r="K2" s="86">
        <f t="shared" ref="K2:K33" si="1">(H2-F2)/(k0*AA)</f>
        <v>-3.0398151278097224E-2</v>
      </c>
      <c r="L2" s="87">
        <f>J2-(beta1*SIN(2*J2)*COSH(2*K2)+beta2*SIN(4*J2)*COSH(4*K2)+beta3*SIN(6*J2)*COSH(6*K2)+beta4*SIN(8*J2)*COSH(8*K2)+beta5*SIN(10*J2)*COSH(10*K2)+beta6*SIN(12*J2)*COSH(12*K2)+beta7*SIN(14*J2)*COSH(14*K2))</f>
        <v>0.67838045398407287</v>
      </c>
      <c r="M2" s="88">
        <f>K2-(beta1*COS(2*J2)*SINH(2*K2)+beta2*COS(4*J2)*SINH(4*K2)+beta3*COS(6*J2)*SINH(6*K2)+beta4*COS(8*J2)*SINH(8*K2)+beta5*COS(10*J2)*SINH(10*K2)+beta6*COS(12*J2)*SINH(12*K2)+beta7*COS(14*J2)*SINH(14*K2))</f>
        <v>-3.0387414919337837E-2</v>
      </c>
      <c r="N2" s="88">
        <f>ATAN(SINH(M2)/COS(L2))</f>
        <v>-3.9014972308527331E-2</v>
      </c>
      <c r="O2" s="88">
        <f>SIN(L2)/SQRT(SINH(M2)^2+COS(L2)^2)</f>
        <v>0.8053729098942003</v>
      </c>
      <c r="P2" s="88">
        <f t="shared" ref="P2:P65" si="2">SINH(e*ATANH(e*O2/SQRT(1+O2^2)))</f>
        <v>4.2027094301985857E-3</v>
      </c>
      <c r="Q2" s="88">
        <f>O2*SQRT(1+P2^2)-P2*SQRT(1+O2^2)-O$2</f>
        <v>-5.3891165066090041E-3</v>
      </c>
      <c r="R2" s="88">
        <f>(SQRT((1+P2^2)*(1+O2^2))-P2*O2)*(1-e^2)*SQRT(1+O2^2)/(1+(1-e^2)*O2^2)</f>
        <v>0.99331210112801005</v>
      </c>
      <c r="S2" s="88">
        <f>O2-Q2/R2</f>
        <v>0.81079831093430554</v>
      </c>
      <c r="T2" s="88">
        <f t="shared" ref="T2:T65" si="3">SINH(e*ATANH(e*S2/SQRT(1+S2^2)))</f>
        <v>4.2198445371746714E-3</v>
      </c>
      <c r="U2" s="88">
        <f>S2*SQRT(1+T2^2)-T2*SQRT(1+S2^2)-$O2</f>
        <v>9.2620022762446297E-11</v>
      </c>
      <c r="V2" s="88">
        <f>(SQRT((1+T2^2)*(1+S2^2))-T2*S2)*(1-e^2)*SQRT(1+S2^2)/(1+(1-e^2)*S2^2)</f>
        <v>0.99331213519809347</v>
      </c>
      <c r="W2" s="88">
        <f>S2-U2/V2</f>
        <v>0.81079831084106191</v>
      </c>
      <c r="X2" s="88">
        <f t="shared" ref="X2:X65" si="4">SINH(e*ATANH(e*W2/SQRT(1+W2^2)))</f>
        <v>4.2198445368813427E-3</v>
      </c>
      <c r="Y2" s="88">
        <f>W2*SQRT(1+X2^2)-X2*SQRT(1+W2^2)-$O2</f>
        <v>0</v>
      </c>
      <c r="Z2" s="88">
        <f>(SQRT((1+X2^2)*(1+W2^2))-X2*W2)*(1-e^2)*SQRT(1+W2^2)/(1+(1-e^2)*W2^2)</f>
        <v>0.99331213519809303</v>
      </c>
      <c r="AA2" s="88">
        <f>W2-Y2/Z2</f>
        <v>0.81079831084106191</v>
      </c>
      <c r="AB2" s="89">
        <f>IF(D2="N",ATAN(AA2)*180/PI(),-ATAN(AA2)*180/PI())</f>
        <v>39.035080779906117</v>
      </c>
      <c r="AC2" s="89">
        <f>E2+N2*180/PI()</f>
        <v>-5.2353932510983938</v>
      </c>
      <c r="AD2" s="80">
        <f>INT(ABS(AB2))*SIGN(AB2)</f>
        <v>39</v>
      </c>
      <c r="AE2" s="80">
        <f>INT(60*ABS(AB2-AD2))</f>
        <v>2</v>
      </c>
      <c r="AF2" s="101">
        <f>3600*(ABS(AB2-AD2)-AE2/60)</f>
        <v>6.2908076620220772</v>
      </c>
      <c r="AH2" s="80">
        <f>INT(ABS(AC2))*SIGN(AC2)</f>
        <v>-5</v>
      </c>
      <c r="AI2" s="80">
        <f>INT(60*ABS(AC2-AH2))</f>
        <v>14</v>
      </c>
      <c r="AJ2" s="101">
        <f>3600*(ABS(AC2-AH2)-AI2/60)</f>
        <v>7.4157039542177339</v>
      </c>
    </row>
    <row r="3" spans="1:36" x14ac:dyDescent="0.2">
      <c r="B3" s="71" t="s">
        <v>84</v>
      </c>
      <c r="C3" s="71" t="s">
        <v>85</v>
      </c>
      <c r="D3" s="83" t="s">
        <v>12</v>
      </c>
      <c r="E3" s="84">
        <f t="shared" ref="E3:E66" si="5">6*G3-183</f>
        <v>-3</v>
      </c>
      <c r="F3" s="83">
        <v>500000</v>
      </c>
      <c r="G3" s="83">
        <f>IF(ISBLANK('UTM&gt;LLh'!B5),"",'UTM&gt;LLh'!D5)</f>
        <v>30</v>
      </c>
      <c r="H3" s="83">
        <f>IF(ISBLANK('UTM&gt;LLh'!B5),"",'UTM&gt;LLh'!B5)</f>
        <v>306518.73671163979</v>
      </c>
      <c r="I3" s="85">
        <f>IF(ISBLANK('UTM&gt;LLh'!B5),"",'UTM&gt;LLh'!C5)</f>
        <v>4323047.2823155466</v>
      </c>
      <c r="J3" s="86">
        <f t="shared" si="0"/>
        <v>0.67920090041785308</v>
      </c>
      <c r="K3" s="86">
        <f t="shared" si="1"/>
        <v>-3.0398151964937475E-2</v>
      </c>
      <c r="L3" s="87">
        <f t="shared" ref="L3:L66" si="6">J3-(beta1*SIN(2*J3)*COSH(2*K3)+beta2*SIN(4*J3)*COSH(4*K3)+beta3*SIN(6*J3)*COSH(6*K3)+beta4*SIN(8*J3)*COSH(8*K3)+beta5*SIN(10*J3)*COSH(10*K3)+beta6*SIN(12*J3)*COSH(12*K3)+beta7*SIN(14*J3)*COSH(14*K3))</f>
        <v>0.67838045470631925</v>
      </c>
      <c r="M3" s="88">
        <f t="shared" ref="M3:M66" si="7">K3-(beta1*COS(2*J3)*SINH(2*K3)+beta2*COS(4*J3)*SINH(4*K3)+beta3*COS(6*J3)*SINH(6*K3)+beta4*COS(8*J3)*SINH(8*K3)+beta5*COS(10*J3)*SINH(10*K3)+beta6*COS(12*J3)*SINH(12*K3)+beta7*COS(14*J3)*SINH(14*K3))</f>
        <v>-3.0387415606007207E-2</v>
      </c>
      <c r="N3" s="88">
        <f t="shared" ref="N3:N66" si="8">ATAN(SINH(M3)/COS(L3))</f>
        <v>-3.901497321222009E-2</v>
      </c>
      <c r="O3" s="88">
        <f t="shared" ref="O3:O66" si="9">SIN(L3)/SQRT(SINH(M3)^2+COS(L3)^2)</f>
        <v>0.80537291105631126</v>
      </c>
      <c r="P3" s="88">
        <f t="shared" si="2"/>
        <v>4.2027094338834697E-3</v>
      </c>
      <c r="Q3" s="88">
        <f t="shared" ref="Q3:Q66" si="10">O3*SQRT(1+P3^2)-P3*SQRT(1+O3^2)-O$2</f>
        <v>-5.3891153522700463E-3</v>
      </c>
      <c r="R3" s="88">
        <f t="shared" ref="R3:R66" si="11">(SQRT((1+P3^2)*(1+O3^2))-P3*O3)*(1-e^2)*SQRT(1+O3^2)/(1+(1-e^2)*O3^2)</f>
        <v>0.99331210112801738</v>
      </c>
      <c r="S3" s="88">
        <f t="shared" ref="S3:S66" si="12">O3-Q3/R3</f>
        <v>0.81079831093430543</v>
      </c>
      <c r="T3" s="88">
        <f t="shared" si="3"/>
        <v>4.2198445371746714E-3</v>
      </c>
      <c r="U3" s="88">
        <f t="shared" ref="U3:U66" si="13">S3*SQRT(1+T3^2)-T3*SQRT(1+S3^2)-$O3</f>
        <v>-1.0694910512754063E-9</v>
      </c>
      <c r="V3" s="88">
        <f t="shared" ref="V3:V66" si="14">(SQRT((1+T3^2)*(1+S3^2))-T3*S3)*(1-e^2)*SQRT(1+S3^2)/(1+(1-e^2)*S3^2)</f>
        <v>0.99331213519809336</v>
      </c>
      <c r="W3" s="88">
        <f t="shared" ref="W3:W66" si="15">S3-U3/V3</f>
        <v>0.81079831201099728</v>
      </c>
      <c r="X3" s="88">
        <f t="shared" si="4"/>
        <v>4.2198445405617173E-3</v>
      </c>
      <c r="Y3" s="88">
        <f t="shared" ref="Y3:Y66" si="16">W3*SQRT(1+X3^2)-X3*SQRT(1+W3^2)-$O3</f>
        <v>0</v>
      </c>
      <c r="Z3" s="88">
        <f t="shared" ref="Z3:Z66" si="17">(SQRT((1+X3^2)*(1+W3^2))-X3*W3)*(1-e^2)*SQRT(1+W3^2)/(1+(1-e^2)*W3^2)</f>
        <v>0.99331213519810002</v>
      </c>
      <c r="AA3" s="88">
        <f t="shared" ref="AA3:AA66" si="18">W3-Y3/Z3</f>
        <v>0.81079831201099728</v>
      </c>
      <c r="AB3" s="90">
        <f t="shared" ref="AB3:AB66" si="19">IF(D3="N",ATAN(AA3)*180/PI(),-ATAN(AA3)*180/PI())</f>
        <v>39.035080820350551</v>
      </c>
      <c r="AC3" s="90">
        <f t="shared" ref="AC3:AC66" si="20">E3+N3*180/PI()</f>
        <v>-5.2353933028761759</v>
      </c>
      <c r="AD3" s="80">
        <f t="shared" ref="AD3:AD66" si="21">INT(ABS(AB3))*SIGN(AB3)</f>
        <v>39</v>
      </c>
      <c r="AE3" s="80">
        <f t="shared" ref="AE3:AE66" si="22">INT(60*ABS(AB3-AD3))</f>
        <v>2</v>
      </c>
      <c r="AF3" s="101">
        <f t="shared" ref="AF3:AF66" si="23">3600*(ABS(AB3-AD3)-AE3/60)</f>
        <v>6.2909532619829651</v>
      </c>
      <c r="AH3" s="80">
        <f t="shared" ref="AH3:AH66" si="24">INT(ABS(AC3))*SIGN(AC3)</f>
        <v>-5</v>
      </c>
      <c r="AI3" s="80">
        <f t="shared" ref="AI3:AI66" si="25">INT(60*ABS(AC3-AH3))</f>
        <v>14</v>
      </c>
      <c r="AJ3" s="101">
        <f t="shared" ref="AJ3:AJ66" si="26">3600*(ABS(AC3-AH3)-AI3/60)</f>
        <v>7.4158903542331567</v>
      </c>
    </row>
    <row r="4" spans="1:36" x14ac:dyDescent="0.2">
      <c r="A4" s="91" t="s">
        <v>86</v>
      </c>
      <c r="B4" s="91"/>
      <c r="C4" s="92"/>
      <c r="D4" s="83" t="s">
        <v>12</v>
      </c>
      <c r="E4" s="84">
        <f t="shared" si="5"/>
        <v>-3</v>
      </c>
      <c r="F4" s="83">
        <v>500000</v>
      </c>
      <c r="G4" s="83">
        <f>IF(ISBLANK('UTM&gt;LLh'!B6),"",'UTM&gt;LLh'!D6)</f>
        <v>30</v>
      </c>
      <c r="H4" s="83">
        <f>IF(ISBLANK('UTM&gt;LLh'!B6),"",'UTM&gt;LLh'!B6)</f>
        <v>306518.73400972353</v>
      </c>
      <c r="I4" s="85">
        <f>IF(ISBLANK('UTM&gt;LLh'!B6),"",'UTM&gt;LLh'!C6)</f>
        <v>4323047.2788898628</v>
      </c>
      <c r="J4" s="86">
        <f t="shared" si="0"/>
        <v>0.67920089987963839</v>
      </c>
      <c r="K4" s="86">
        <f t="shared" si="1"/>
        <v>-3.0398152389439881E-2</v>
      </c>
      <c r="L4" s="87">
        <f t="shared" si="6"/>
        <v>0.67838045416825254</v>
      </c>
      <c r="M4" s="88">
        <f t="shared" si="7"/>
        <v>-3.0387416030305866E-2</v>
      </c>
      <c r="N4" s="88">
        <f t="shared" si="8"/>
        <v>-3.9014973739697319E-2</v>
      </c>
      <c r="O4" s="88">
        <f t="shared" si="9"/>
        <v>0.80537291015280188</v>
      </c>
      <c r="P4" s="88">
        <f t="shared" si="2"/>
        <v>4.2027094310185774E-3</v>
      </c>
      <c r="Q4" s="88">
        <f t="shared" si="10"/>
        <v>-5.3891162497368139E-3</v>
      </c>
      <c r="R4" s="88">
        <f t="shared" si="11"/>
        <v>0.99331210112801172</v>
      </c>
      <c r="S4" s="88">
        <f t="shared" si="12"/>
        <v>0.81079831093430543</v>
      </c>
      <c r="T4" s="88">
        <f t="shared" si="3"/>
        <v>4.2198445371746714E-3</v>
      </c>
      <c r="U4" s="88">
        <f t="shared" si="13"/>
        <v>-1.6598167285053478E-10</v>
      </c>
      <c r="V4" s="88">
        <f t="shared" si="14"/>
        <v>0.99331213519809336</v>
      </c>
      <c r="W4" s="88">
        <f t="shared" si="15"/>
        <v>0.81079831110140466</v>
      </c>
      <c r="X4" s="88">
        <f t="shared" si="4"/>
        <v>4.2198445377003273E-3</v>
      </c>
      <c r="Y4" s="88">
        <f t="shared" si="16"/>
        <v>0</v>
      </c>
      <c r="Z4" s="88">
        <f t="shared" si="17"/>
        <v>0.99331213519809447</v>
      </c>
      <c r="AA4" s="88">
        <f t="shared" si="18"/>
        <v>0.81079831110140466</v>
      </c>
      <c r="AB4" s="90">
        <f t="shared" si="19"/>
        <v>39.035080788906114</v>
      </c>
      <c r="AC4" s="90">
        <f t="shared" si="20"/>
        <v>-5.2353933330983944</v>
      </c>
      <c r="AD4" s="80">
        <f t="shared" si="21"/>
        <v>39</v>
      </c>
      <c r="AE4" s="80">
        <f t="shared" si="22"/>
        <v>2</v>
      </c>
      <c r="AF4" s="101">
        <f t="shared" si="23"/>
        <v>6.2908400620119682</v>
      </c>
      <c r="AH4" s="80">
        <f t="shared" si="24"/>
        <v>-5</v>
      </c>
      <c r="AI4" s="80">
        <f t="shared" si="25"/>
        <v>14</v>
      </c>
      <c r="AJ4" s="101">
        <f t="shared" si="26"/>
        <v>7.4159991542197767</v>
      </c>
    </row>
    <row r="5" spans="1:36" x14ac:dyDescent="0.2">
      <c r="A5" s="92" t="s">
        <v>87</v>
      </c>
      <c r="B5" s="92" t="s">
        <v>88</v>
      </c>
      <c r="C5" s="92">
        <f>b</f>
        <v>6356752.3141999999</v>
      </c>
      <c r="D5" s="83" t="s">
        <v>12</v>
      </c>
      <c r="E5" s="84">
        <f t="shared" si="5"/>
        <v>-3</v>
      </c>
      <c r="F5" s="83">
        <v>500000</v>
      </c>
      <c r="G5" s="83">
        <f>IF(ISBLANK('UTM&gt;LLh'!B7),"",'UTM&gt;LLh'!D7)</f>
        <v>30</v>
      </c>
      <c r="H5" s="83">
        <f>IF(ISBLANK('UTM&gt;LLh'!B7),"",'UTM&gt;LLh'!B7)</f>
        <v>306518.74752244749</v>
      </c>
      <c r="I5" s="85">
        <f>IF(ISBLANK('UTM&gt;LLh'!B7),"",'UTM&gt;LLh'!C7)</f>
        <v>4323047.282444641</v>
      </c>
      <c r="J5" s="86">
        <f t="shared" si="0"/>
        <v>0.6792009004381353</v>
      </c>
      <c r="K5" s="86">
        <f t="shared" si="1"/>
        <v>-3.039815026643412E-2</v>
      </c>
      <c r="L5" s="87">
        <f t="shared" si="6"/>
        <v>0.67838045472676345</v>
      </c>
      <c r="M5" s="88">
        <f t="shared" si="7"/>
        <v>-3.0387413908106505E-2</v>
      </c>
      <c r="N5" s="88">
        <f t="shared" si="8"/>
        <v>-3.9014971034436977E-2</v>
      </c>
      <c r="O5" s="88">
        <f t="shared" si="9"/>
        <v>0.80537291115847498</v>
      </c>
      <c r="P5" s="88">
        <f t="shared" si="2"/>
        <v>4.2027094342074137E-3</v>
      </c>
      <c r="Q5" s="88">
        <f t="shared" si="10"/>
        <v>-5.3891152507896667E-3</v>
      </c>
      <c r="R5" s="88">
        <f t="shared" si="11"/>
        <v>0.99331210112801782</v>
      </c>
      <c r="S5" s="88">
        <f t="shared" si="12"/>
        <v>0.81079831093430543</v>
      </c>
      <c r="T5" s="88">
        <f t="shared" si="3"/>
        <v>4.2198445371746714E-3</v>
      </c>
      <c r="U5" s="88">
        <f t="shared" si="13"/>
        <v>-1.1716547732021354E-9</v>
      </c>
      <c r="V5" s="88">
        <f t="shared" si="14"/>
        <v>0.99331213519809336</v>
      </c>
      <c r="W5" s="88">
        <f t="shared" si="15"/>
        <v>0.81079831211384878</v>
      </c>
      <c r="X5" s="88">
        <f t="shared" si="4"/>
        <v>4.2198445408852649E-3</v>
      </c>
      <c r="Y5" s="88">
        <f t="shared" si="16"/>
        <v>0</v>
      </c>
      <c r="Z5" s="88">
        <f t="shared" si="17"/>
        <v>0.9933121351981008</v>
      </c>
      <c r="AA5" s="88">
        <f t="shared" si="18"/>
        <v>0.81079831211384878</v>
      </c>
      <c r="AB5" s="90">
        <f t="shared" si="19"/>
        <v>39.035080823906107</v>
      </c>
      <c r="AC5" s="90">
        <f t="shared" si="20"/>
        <v>-5.2353931780983949</v>
      </c>
      <c r="AD5" s="80">
        <f t="shared" si="21"/>
        <v>39</v>
      </c>
      <c r="AE5" s="80">
        <f t="shared" si="22"/>
        <v>2</v>
      </c>
      <c r="AF5" s="101">
        <f t="shared" si="23"/>
        <v>6.2909660619840242</v>
      </c>
      <c r="AH5" s="80">
        <f t="shared" si="24"/>
        <v>-5</v>
      </c>
      <c r="AI5" s="80">
        <f t="shared" si="25"/>
        <v>14</v>
      </c>
      <c r="AJ5" s="101">
        <f t="shared" si="26"/>
        <v>7.4154411542215692</v>
      </c>
    </row>
    <row r="6" spans="1:36" x14ac:dyDescent="0.2">
      <c r="A6" s="92" t="s">
        <v>89</v>
      </c>
      <c r="B6" s="92" t="s">
        <v>90</v>
      </c>
      <c r="C6" s="92">
        <f>a</f>
        <v>6378137</v>
      </c>
      <c r="D6" s="83" t="s">
        <v>12</v>
      </c>
      <c r="E6" s="84">
        <f t="shared" si="5"/>
        <v>-3</v>
      </c>
      <c r="F6" s="83">
        <v>500000</v>
      </c>
      <c r="G6" s="83">
        <f>IF(ISBLANK('UTM&gt;LLh'!B8),"",'UTM&gt;LLh'!D8)</f>
        <v>30</v>
      </c>
      <c r="H6" s="83">
        <f>IF(ISBLANK('UTM&gt;LLh'!B8),"",'UTM&gt;LLh'!B8)</f>
        <v>306518.74259853433</v>
      </c>
      <c r="I6" s="85">
        <f>IF(ISBLANK('UTM&gt;LLh'!B8),"",'UTM&gt;LLh'!C8)</f>
        <v>4323047.2794561079</v>
      </c>
      <c r="J6" s="86">
        <f t="shared" si="0"/>
        <v>0.67920089996860211</v>
      </c>
      <c r="K6" s="86">
        <f t="shared" si="1"/>
        <v>-3.0398151040038023E-2</v>
      </c>
      <c r="L6" s="87">
        <f t="shared" si="6"/>
        <v>0.6783804542573193</v>
      </c>
      <c r="M6" s="88">
        <f t="shared" si="7"/>
        <v>-3.0387414681390057E-2</v>
      </c>
      <c r="N6" s="88">
        <f t="shared" si="8"/>
        <v>-3.9014972011821365E-2</v>
      </c>
      <c r="O6" s="88">
        <f t="shared" si="9"/>
        <v>0.8053729103539361</v>
      </c>
      <c r="P6" s="88">
        <f t="shared" si="2"/>
        <v>4.2027094316563433E-3</v>
      </c>
      <c r="Q6" s="88">
        <f t="shared" si="10"/>
        <v>-5.3891160499477397E-3</v>
      </c>
      <c r="R6" s="88">
        <f t="shared" si="11"/>
        <v>0.99331210112801294</v>
      </c>
      <c r="S6" s="88">
        <f t="shared" si="12"/>
        <v>0.81079831093430532</v>
      </c>
      <c r="T6" s="88">
        <f t="shared" si="3"/>
        <v>4.2198445371746628E-3</v>
      </c>
      <c r="U6" s="88">
        <f t="shared" si="13"/>
        <v>-3.671160042628685E-10</v>
      </c>
      <c r="V6" s="88">
        <f t="shared" si="14"/>
        <v>0.99331213519809336</v>
      </c>
      <c r="W6" s="88">
        <f t="shared" si="15"/>
        <v>0.81079831130389313</v>
      </c>
      <c r="X6" s="88">
        <f t="shared" si="4"/>
        <v>4.2198445383373178E-3</v>
      </c>
      <c r="Y6" s="88">
        <f t="shared" si="16"/>
        <v>0</v>
      </c>
      <c r="Z6" s="88">
        <f t="shared" si="17"/>
        <v>0.99331213519809591</v>
      </c>
      <c r="AA6" s="88">
        <f t="shared" si="18"/>
        <v>0.81079831130389313</v>
      </c>
      <c r="AB6" s="90">
        <f t="shared" si="19"/>
        <v>39.035080795906097</v>
      </c>
      <c r="AC6" s="90">
        <f t="shared" si="20"/>
        <v>-5.2353932340983942</v>
      </c>
      <c r="AD6" s="80">
        <f t="shared" si="21"/>
        <v>39</v>
      </c>
      <c r="AE6" s="80">
        <f t="shared" si="22"/>
        <v>2</v>
      </c>
      <c r="AF6" s="101">
        <f t="shared" si="23"/>
        <v>6.2908652619501044</v>
      </c>
      <c r="AH6" s="80">
        <f t="shared" si="24"/>
        <v>-5</v>
      </c>
      <c r="AI6" s="80">
        <f t="shared" si="25"/>
        <v>14</v>
      </c>
      <c r="AJ6" s="101">
        <f t="shared" si="26"/>
        <v>7.415642754219065</v>
      </c>
    </row>
    <row r="7" spans="1:36" x14ac:dyDescent="0.2">
      <c r="A7" s="92" t="s">
        <v>91</v>
      </c>
      <c r="B7" s="92" t="s">
        <v>92</v>
      </c>
      <c r="C7" s="92">
        <f>e</f>
        <v>8.1819190928906924E-2</v>
      </c>
      <c r="D7" s="83" t="s">
        <v>12</v>
      </c>
      <c r="E7" s="84">
        <f t="shared" si="5"/>
        <v>-3</v>
      </c>
      <c r="F7" s="83">
        <v>500000</v>
      </c>
      <c r="G7" s="83">
        <f>IF(ISBLANK('UTM&gt;LLh'!B9),"",'UTM&gt;LLh'!D9)</f>
        <v>30</v>
      </c>
      <c r="H7" s="83">
        <f>IF(ISBLANK('UTM&gt;LLh'!B9),"",'UTM&gt;LLh'!B9)</f>
        <v>306518.74879633135</v>
      </c>
      <c r="I7" s="85">
        <f>IF(ISBLANK('UTM&gt;LLh'!B9),"",'UTM&gt;LLh'!C9)</f>
        <v>4323047.281413815</v>
      </c>
      <c r="J7" s="86">
        <f t="shared" si="0"/>
        <v>0.67920090027618063</v>
      </c>
      <c r="K7" s="86">
        <f t="shared" si="1"/>
        <v>-3.0398150066292182E-2</v>
      </c>
      <c r="L7" s="87">
        <f t="shared" si="6"/>
        <v>0.67838045456488605</v>
      </c>
      <c r="M7" s="88">
        <f t="shared" si="7"/>
        <v>-3.0387413708019204E-2</v>
      </c>
      <c r="N7" s="88">
        <f t="shared" si="8"/>
        <v>-3.9014970772637617E-2</v>
      </c>
      <c r="O7" s="88">
        <f t="shared" si="9"/>
        <v>0.80537291089987328</v>
      </c>
      <c r="P7" s="88">
        <f t="shared" si="2"/>
        <v>4.2027094333874386E-3</v>
      </c>
      <c r="Q7" s="88">
        <f t="shared" si="10"/>
        <v>-5.3891155076617459E-3</v>
      </c>
      <c r="R7" s="88">
        <f t="shared" si="11"/>
        <v>0.99331210112801649</v>
      </c>
      <c r="S7" s="88">
        <f t="shared" si="12"/>
        <v>0.81079831093430532</v>
      </c>
      <c r="T7" s="88">
        <f t="shared" si="3"/>
        <v>4.2198445371746628E-3</v>
      </c>
      <c r="U7" s="88">
        <f t="shared" si="13"/>
        <v>-9.1305318861145679E-10</v>
      </c>
      <c r="V7" s="88">
        <f t="shared" si="14"/>
        <v>0.99331213519809336</v>
      </c>
      <c r="W7" s="88">
        <f t="shared" si="15"/>
        <v>0.81079831185350604</v>
      </c>
      <c r="X7" s="88">
        <f t="shared" si="4"/>
        <v>4.2198445400662872E-3</v>
      </c>
      <c r="Y7" s="88">
        <f t="shared" si="16"/>
        <v>0</v>
      </c>
      <c r="Z7" s="88">
        <f t="shared" si="17"/>
        <v>0.99331213519809913</v>
      </c>
      <c r="AA7" s="88">
        <f t="shared" si="18"/>
        <v>0.81079831185350604</v>
      </c>
      <c r="AB7" s="90">
        <f t="shared" si="19"/>
        <v>39.035080814906109</v>
      </c>
      <c r="AC7" s="90">
        <f t="shared" si="20"/>
        <v>-5.2353931630983954</v>
      </c>
      <c r="AD7" s="80">
        <f t="shared" si="21"/>
        <v>39</v>
      </c>
      <c r="AE7" s="80">
        <f t="shared" si="22"/>
        <v>2</v>
      </c>
      <c r="AF7" s="101">
        <f t="shared" si="23"/>
        <v>6.2909336619941332</v>
      </c>
      <c r="AH7" s="80">
        <f t="shared" si="24"/>
        <v>-5</v>
      </c>
      <c r="AI7" s="80">
        <f t="shared" si="25"/>
        <v>14</v>
      </c>
      <c r="AJ7" s="101">
        <f t="shared" si="26"/>
        <v>7.4153871542234961</v>
      </c>
    </row>
    <row r="8" spans="1:36" x14ac:dyDescent="0.2">
      <c r="A8" s="92" t="s">
        <v>93</v>
      </c>
      <c r="B8" s="92" t="s">
        <v>94</v>
      </c>
      <c r="C8" s="92">
        <f>ee</f>
        <v>0</v>
      </c>
      <c r="D8" s="83" t="s">
        <v>12</v>
      </c>
      <c r="E8" s="84">
        <f t="shared" si="5"/>
        <v>-3</v>
      </c>
      <c r="F8" s="83">
        <v>500000</v>
      </c>
      <c r="G8" s="83">
        <f>IF(ISBLANK('UTM&gt;LLh'!B10),"",'UTM&gt;LLh'!D10)</f>
        <v>30</v>
      </c>
      <c r="H8" s="83">
        <f>IF(ISBLANK('UTM&gt;LLh'!B10),"",'UTM&gt;LLh'!B10)</f>
        <v>306518.75023665797</v>
      </c>
      <c r="I8" s="85">
        <f>IF(ISBLANK('UTM&gt;LLh'!B10),"",'UTM&gt;LLh'!C10)</f>
        <v>4323047.2871533437</v>
      </c>
      <c r="J8" s="86">
        <f t="shared" si="0"/>
        <v>0.6792009011779272</v>
      </c>
      <c r="K8" s="86">
        <f t="shared" si="1"/>
        <v>-3.0398149840000152E-2</v>
      </c>
      <c r="L8" s="87">
        <f t="shared" si="6"/>
        <v>0.6783804554663363</v>
      </c>
      <c r="M8" s="88">
        <f t="shared" si="7"/>
        <v>-3.0387413481897052E-2</v>
      </c>
      <c r="N8" s="88">
        <f t="shared" si="8"/>
        <v>-3.9014970510838222E-2</v>
      </c>
      <c r="O8" s="88">
        <f t="shared" si="9"/>
        <v>0.80537291239401687</v>
      </c>
      <c r="P8" s="88">
        <f t="shared" si="2"/>
        <v>4.202709438125141E-3</v>
      </c>
      <c r="Q8" s="88">
        <f t="shared" si="10"/>
        <v>-5.3891140235108326E-3</v>
      </c>
      <c r="R8" s="88">
        <f t="shared" si="11"/>
        <v>0.99331210112802593</v>
      </c>
      <c r="S8" s="88">
        <f t="shared" si="12"/>
        <v>0.81079831093430532</v>
      </c>
      <c r="T8" s="88">
        <f t="shared" si="3"/>
        <v>4.2198445371746628E-3</v>
      </c>
      <c r="U8" s="88">
        <f t="shared" si="13"/>
        <v>-2.4071967752448131E-9</v>
      </c>
      <c r="V8" s="88">
        <f t="shared" si="14"/>
        <v>0.99331213519809336</v>
      </c>
      <c r="W8" s="88">
        <f t="shared" si="15"/>
        <v>0.81079831335770947</v>
      </c>
      <c r="X8" s="88">
        <f t="shared" si="4"/>
        <v>4.2198445447981982E-3</v>
      </c>
      <c r="Y8" s="88">
        <f t="shared" si="16"/>
        <v>0</v>
      </c>
      <c r="Z8" s="88">
        <f t="shared" si="17"/>
        <v>0.99331213519810879</v>
      </c>
      <c r="AA8" s="88">
        <f t="shared" si="18"/>
        <v>0.81079831335770947</v>
      </c>
      <c r="AB8" s="90">
        <f t="shared" si="19"/>
        <v>39.035080866906128</v>
      </c>
      <c r="AC8" s="90">
        <f t="shared" si="20"/>
        <v>-5.235393148098396</v>
      </c>
      <c r="AD8" s="80">
        <f t="shared" si="21"/>
        <v>39</v>
      </c>
      <c r="AE8" s="80">
        <f t="shared" si="22"/>
        <v>2</v>
      </c>
      <c r="AF8" s="101">
        <f t="shared" si="23"/>
        <v>6.2911208620607812</v>
      </c>
      <c r="AH8" s="80">
        <f t="shared" si="24"/>
        <v>-5</v>
      </c>
      <c r="AI8" s="80">
        <f t="shared" si="25"/>
        <v>14</v>
      </c>
      <c r="AJ8" s="101">
        <f t="shared" si="26"/>
        <v>7.4153331542254231</v>
      </c>
    </row>
    <row r="9" spans="1:36" x14ac:dyDescent="0.2">
      <c r="A9" s="92" t="s">
        <v>95</v>
      </c>
      <c r="B9" s="92" t="s">
        <v>96</v>
      </c>
      <c r="C9" s="92">
        <f>k0</f>
        <v>0.99960000000000004</v>
      </c>
      <c r="D9" s="83" t="s">
        <v>12</v>
      </c>
      <c r="E9" s="84">
        <f t="shared" si="5"/>
        <v>-3</v>
      </c>
      <c r="F9" s="83">
        <v>500000</v>
      </c>
      <c r="G9" s="83">
        <f>IF(ISBLANK('UTM&gt;LLh'!B11),"",'UTM&gt;LLh'!D11)</f>
        <v>30</v>
      </c>
      <c r="H9" s="83">
        <f>IF(ISBLANK('UTM&gt;LLh'!B11),"",'UTM&gt;LLh'!B11)</f>
        <v>306518.74813186668</v>
      </c>
      <c r="I9" s="85">
        <f>IF(ISBLANK('UTM&gt;LLh'!B11),"",'UTM&gt;LLh'!C11)</f>
        <v>4323047.2860945221</v>
      </c>
      <c r="J9" s="86">
        <f t="shared" si="0"/>
        <v>0.67920090101157404</v>
      </c>
      <c r="K9" s="86">
        <f t="shared" si="1"/>
        <v>-3.0398150170687293E-2</v>
      </c>
      <c r="L9" s="87">
        <f t="shared" si="6"/>
        <v>0.67838045530000901</v>
      </c>
      <c r="M9" s="88">
        <f t="shared" si="7"/>
        <v>-3.0387413812450678E-2</v>
      </c>
      <c r="N9" s="88">
        <f t="shared" si="8"/>
        <v>-3.9014970929717223E-2</v>
      </c>
      <c r="O9" s="88">
        <f t="shared" si="9"/>
        <v>0.80537291210668138</v>
      </c>
      <c r="P9" s="88">
        <f t="shared" si="2"/>
        <v>4.2027094372140486E-3</v>
      </c>
      <c r="Q9" s="88">
        <f t="shared" si="10"/>
        <v>-5.3891143089247473E-3</v>
      </c>
      <c r="R9" s="88">
        <f t="shared" si="11"/>
        <v>0.99331210112802426</v>
      </c>
      <c r="S9" s="88">
        <f t="shared" si="12"/>
        <v>0.81079831093430543</v>
      </c>
      <c r="T9" s="88">
        <f t="shared" si="3"/>
        <v>4.2198445371746714E-3</v>
      </c>
      <c r="U9" s="88">
        <f t="shared" si="13"/>
        <v>-2.1198611754869034E-9</v>
      </c>
      <c r="V9" s="88">
        <f t="shared" si="14"/>
        <v>0.99331213519809336</v>
      </c>
      <c r="W9" s="88">
        <f t="shared" si="15"/>
        <v>0.81079831306843941</v>
      </c>
      <c r="X9" s="88">
        <f t="shared" si="4"/>
        <v>4.2198445438882144E-3</v>
      </c>
      <c r="Y9" s="88">
        <f t="shared" si="16"/>
        <v>0</v>
      </c>
      <c r="Z9" s="88">
        <f t="shared" si="17"/>
        <v>0.99331213519810668</v>
      </c>
      <c r="AA9" s="88">
        <f t="shared" si="18"/>
        <v>0.81079831306843941</v>
      </c>
      <c r="AB9" s="90">
        <f t="shared" si="19"/>
        <v>39.03508085690612</v>
      </c>
      <c r="AC9" s="90">
        <f t="shared" si="20"/>
        <v>-5.2353931720983944</v>
      </c>
      <c r="AD9" s="80">
        <f t="shared" si="21"/>
        <v>39</v>
      </c>
      <c r="AE9" s="80">
        <f t="shared" si="22"/>
        <v>2</v>
      </c>
      <c r="AF9" s="101">
        <f t="shared" si="23"/>
        <v>6.2910848620322231</v>
      </c>
      <c r="AH9" s="80">
        <f t="shared" si="24"/>
        <v>-5</v>
      </c>
      <c r="AI9" s="80">
        <f t="shared" si="25"/>
        <v>14</v>
      </c>
      <c r="AJ9" s="101">
        <f t="shared" si="26"/>
        <v>7.4154195542197821</v>
      </c>
    </row>
    <row r="10" spans="1:36" x14ac:dyDescent="0.2">
      <c r="D10" s="83" t="s">
        <v>12</v>
      </c>
      <c r="E10" s="84">
        <f t="shared" si="5"/>
        <v>-3</v>
      </c>
      <c r="F10" s="83">
        <v>500000</v>
      </c>
      <c r="G10" s="83">
        <f>IF(ISBLANK('UTM&gt;LLh'!B12),"",'UTM&gt;LLh'!D12)</f>
        <v>30</v>
      </c>
      <c r="H10" s="83">
        <f>IF(ISBLANK('UTM&gt;LLh'!B12),"",'UTM&gt;LLh'!B12)</f>
        <v>306518.74942560197</v>
      </c>
      <c r="I10" s="85">
        <f>IF(ISBLANK('UTM&gt;LLh'!B12),"",'UTM&gt;LLh'!C12)</f>
        <v>4323047.2893944113</v>
      </c>
      <c r="J10" s="86">
        <f t="shared" si="0"/>
        <v>0.67920090153002488</v>
      </c>
      <c r="K10" s="86">
        <f t="shared" si="1"/>
        <v>-3.0398149967426465E-2</v>
      </c>
      <c r="L10" s="87">
        <f t="shared" si="6"/>
        <v>0.67838045581829676</v>
      </c>
      <c r="M10" s="88">
        <f t="shared" si="7"/>
        <v>-3.038741360931339E-2</v>
      </c>
      <c r="N10" s="88">
        <f t="shared" si="8"/>
        <v>-3.9014970685371152E-2</v>
      </c>
      <c r="O10" s="88">
        <f t="shared" si="9"/>
        <v>0.80537291296868696</v>
      </c>
      <c r="P10" s="88">
        <f t="shared" si="2"/>
        <v>4.2027094399473466E-3</v>
      </c>
      <c r="Q10" s="88">
        <f t="shared" si="10"/>
        <v>-5.3891134526840023E-3</v>
      </c>
      <c r="R10" s="88">
        <f t="shared" si="11"/>
        <v>0.99331210112802926</v>
      </c>
      <c r="S10" s="88">
        <f t="shared" si="12"/>
        <v>0.81079831093430521</v>
      </c>
      <c r="T10" s="88">
        <f t="shared" si="3"/>
        <v>4.2198445371746628E-3</v>
      </c>
      <c r="U10" s="88">
        <f t="shared" si="13"/>
        <v>-2.9818669755599103E-9</v>
      </c>
      <c r="V10" s="88">
        <f t="shared" si="14"/>
        <v>0.99331213519809336</v>
      </c>
      <c r="W10" s="88">
        <f t="shared" si="15"/>
        <v>0.81079831393624879</v>
      </c>
      <c r="X10" s="88">
        <f t="shared" si="4"/>
        <v>4.2198445466181634E-3</v>
      </c>
      <c r="Y10" s="88">
        <f t="shared" si="16"/>
        <v>0</v>
      </c>
      <c r="Z10" s="88">
        <f t="shared" si="17"/>
        <v>0.99331213519811201</v>
      </c>
      <c r="AA10" s="88">
        <f t="shared" si="18"/>
        <v>0.81079831393624879</v>
      </c>
      <c r="AB10" s="90">
        <f t="shared" si="19"/>
        <v>39.035080886906115</v>
      </c>
      <c r="AC10" s="90">
        <f t="shared" si="20"/>
        <v>-5.2353931580983959</v>
      </c>
      <c r="AD10" s="80">
        <f t="shared" si="21"/>
        <v>39</v>
      </c>
      <c r="AE10" s="80">
        <f t="shared" si="22"/>
        <v>2</v>
      </c>
      <c r="AF10" s="101">
        <f t="shared" si="23"/>
        <v>6.2911928620155795</v>
      </c>
      <c r="AG10" s="93"/>
      <c r="AH10" s="80">
        <f t="shared" si="24"/>
        <v>-5</v>
      </c>
      <c r="AI10" s="80">
        <f t="shared" si="25"/>
        <v>14</v>
      </c>
      <c r="AJ10" s="101">
        <f t="shared" si="26"/>
        <v>7.4153691542252043</v>
      </c>
    </row>
    <row r="11" spans="1:36" x14ac:dyDescent="0.2">
      <c r="A11" s="94"/>
      <c r="B11" s="83"/>
      <c r="C11" s="83"/>
      <c r="D11" s="83" t="s">
        <v>12</v>
      </c>
      <c r="E11" s="84">
        <f t="shared" si="5"/>
        <v>-3</v>
      </c>
      <c r="F11" s="83">
        <v>500000</v>
      </c>
      <c r="G11" s="83">
        <f>IF(ISBLANK('UTM&gt;LLh'!B13),"",'UTM&gt;LLh'!D13)</f>
        <v>30</v>
      </c>
      <c r="H11" s="83">
        <f>IF(ISBLANK('UTM&gt;LLh'!B13),"",'UTM&gt;LLh'!B13)</f>
        <v>306518.75036687776</v>
      </c>
      <c r="I11" s="85">
        <f>IF(ISBLANK('UTM&gt;LLh'!B13),"",'UTM&gt;LLh'!C13)</f>
        <v>4323047.2889270457</v>
      </c>
      <c r="J11" s="86">
        <f t="shared" si="0"/>
        <v>0.67920090145659628</v>
      </c>
      <c r="K11" s="86">
        <f t="shared" si="1"/>
        <v>-3.0398149819541111E-2</v>
      </c>
      <c r="L11" s="87">
        <f t="shared" si="6"/>
        <v>0.67838045574490891</v>
      </c>
      <c r="M11" s="88">
        <f t="shared" si="7"/>
        <v>-3.0387413461473015E-2</v>
      </c>
      <c r="N11" s="88">
        <f t="shared" si="8"/>
        <v>-3.9014970493384926E-2</v>
      </c>
      <c r="O11" s="88">
        <f t="shared" si="9"/>
        <v>0.8053729128537529</v>
      </c>
      <c r="P11" s="88">
        <f t="shared" si="2"/>
        <v>4.2027094395829002E-3</v>
      </c>
      <c r="Q11" s="88">
        <f t="shared" si="10"/>
        <v>-5.3891135668495682E-3</v>
      </c>
      <c r="R11" s="88">
        <f t="shared" si="11"/>
        <v>0.99331210112802903</v>
      </c>
      <c r="S11" s="88">
        <f t="shared" si="12"/>
        <v>0.81079831093430543</v>
      </c>
      <c r="T11" s="88">
        <f t="shared" si="3"/>
        <v>4.2198445371746714E-3</v>
      </c>
      <c r="U11" s="88">
        <f t="shared" si="13"/>
        <v>-2.8669326912478255E-9</v>
      </c>
      <c r="V11" s="88">
        <f t="shared" si="14"/>
        <v>0.99331213519809336</v>
      </c>
      <c r="W11" s="88">
        <f t="shared" si="15"/>
        <v>0.81079831382054091</v>
      </c>
      <c r="X11" s="88">
        <f t="shared" si="4"/>
        <v>4.2198445462541733E-3</v>
      </c>
      <c r="Y11" s="88">
        <f t="shared" si="16"/>
        <v>0</v>
      </c>
      <c r="Z11" s="88">
        <f t="shared" si="17"/>
        <v>0.99331213519811146</v>
      </c>
      <c r="AA11" s="88">
        <f t="shared" si="18"/>
        <v>0.81079831382054091</v>
      </c>
      <c r="AB11" s="90">
        <f t="shared" si="19"/>
        <v>39.035080882906115</v>
      </c>
      <c r="AC11" s="90">
        <f t="shared" si="20"/>
        <v>-5.2353931470983959</v>
      </c>
      <c r="AD11" s="80">
        <f t="shared" si="21"/>
        <v>39</v>
      </c>
      <c r="AE11" s="80">
        <f t="shared" si="22"/>
        <v>2</v>
      </c>
      <c r="AF11" s="101">
        <f t="shared" si="23"/>
        <v>6.291178462014388</v>
      </c>
      <c r="AG11" s="93"/>
      <c r="AH11" s="80">
        <f t="shared" si="24"/>
        <v>-5</v>
      </c>
      <c r="AI11" s="80">
        <f t="shared" si="25"/>
        <v>14</v>
      </c>
      <c r="AJ11" s="101">
        <f t="shared" si="26"/>
        <v>7.4153295542251252</v>
      </c>
    </row>
    <row r="12" spans="1:36" x14ac:dyDescent="0.2">
      <c r="A12" s="83"/>
      <c r="B12" s="83"/>
      <c r="C12" s="83"/>
      <c r="D12" s="83" t="s">
        <v>12</v>
      </c>
      <c r="E12" s="84">
        <f t="shared" si="5"/>
        <v>-3</v>
      </c>
      <c r="F12" s="83">
        <v>500000</v>
      </c>
      <c r="G12" s="83">
        <f>IF(ISBLANK('UTM&gt;LLh'!B14),"",'UTM&gt;LLh'!D14)</f>
        <v>30</v>
      </c>
      <c r="H12" s="83">
        <f>IF(ISBLANK('UTM&gt;LLh'!B14),"",'UTM&gt;LLh'!B14)</f>
        <v>306518.74207718088</v>
      </c>
      <c r="I12" s="85">
        <f>IF(ISBLANK('UTM&gt;LLh'!B14),"",'UTM&gt;LLh'!C14)</f>
        <v>4323047.2829116769</v>
      </c>
      <c r="J12" s="86">
        <f t="shared" si="0"/>
        <v>0.67920090051151205</v>
      </c>
      <c r="K12" s="86">
        <f t="shared" si="1"/>
        <v>-3.0398151121948699E-2</v>
      </c>
      <c r="L12" s="87">
        <f t="shared" si="6"/>
        <v>0.67838045480002906</v>
      </c>
      <c r="M12" s="88">
        <f t="shared" si="7"/>
        <v>-3.0387414763325866E-2</v>
      </c>
      <c r="N12" s="88">
        <f t="shared" si="8"/>
        <v>-3.9014972133994401E-2</v>
      </c>
      <c r="O12" s="88">
        <f t="shared" si="9"/>
        <v>0.80537291124467547</v>
      </c>
      <c r="P12" s="88">
        <f t="shared" si="2"/>
        <v>4.2027094344807506E-3</v>
      </c>
      <c r="Q12" s="88">
        <f t="shared" si="10"/>
        <v>-5.3891151651657143E-3</v>
      </c>
      <c r="R12" s="88">
        <f t="shared" si="11"/>
        <v>0.99331210112801849</v>
      </c>
      <c r="S12" s="88">
        <f t="shared" si="12"/>
        <v>0.81079831093430554</v>
      </c>
      <c r="T12" s="88">
        <f t="shared" si="3"/>
        <v>4.2198445371746714E-3</v>
      </c>
      <c r="U12" s="88">
        <f t="shared" si="13"/>
        <v>-1.2578551533692917E-9</v>
      </c>
      <c r="V12" s="88">
        <f t="shared" si="14"/>
        <v>0.99331213519809347</v>
      </c>
      <c r="W12" s="88">
        <f t="shared" si="15"/>
        <v>0.8107983122006297</v>
      </c>
      <c r="X12" s="88">
        <f t="shared" si="4"/>
        <v>4.2198445411582644E-3</v>
      </c>
      <c r="Y12" s="88">
        <f t="shared" si="16"/>
        <v>0</v>
      </c>
      <c r="Z12" s="88">
        <f t="shared" si="17"/>
        <v>0.99331213519810135</v>
      </c>
      <c r="AA12" s="88">
        <f t="shared" si="18"/>
        <v>0.8107983122006297</v>
      </c>
      <c r="AB12" s="90">
        <f t="shared" si="19"/>
        <v>39.035080826906103</v>
      </c>
      <c r="AC12" s="90">
        <f t="shared" si="20"/>
        <v>-5.2353932410983939</v>
      </c>
      <c r="AD12" s="80">
        <f t="shared" si="21"/>
        <v>39</v>
      </c>
      <c r="AE12" s="80">
        <f t="shared" si="22"/>
        <v>2</v>
      </c>
      <c r="AF12" s="101">
        <f t="shared" si="23"/>
        <v>6.290976861972128</v>
      </c>
      <c r="AH12" s="80">
        <f t="shared" si="24"/>
        <v>-5</v>
      </c>
      <c r="AI12" s="80">
        <f t="shared" si="25"/>
        <v>14</v>
      </c>
      <c r="AJ12" s="101">
        <f t="shared" si="26"/>
        <v>7.4156679542179527</v>
      </c>
    </row>
    <row r="13" spans="1:36" x14ac:dyDescent="0.2">
      <c r="A13" s="83"/>
      <c r="B13" s="83"/>
      <c r="C13" s="83"/>
      <c r="D13" s="83" t="s">
        <v>12</v>
      </c>
      <c r="E13" s="84">
        <f t="shared" si="5"/>
        <v>-3</v>
      </c>
      <c r="F13" s="83">
        <v>500000</v>
      </c>
      <c r="G13" s="83">
        <f>IF(ISBLANK('UTM&gt;LLh'!B15),"",'UTM&gt;LLh'!D15)</f>
        <v>30</v>
      </c>
      <c r="H13" s="83">
        <f>IF(ISBLANK('UTM&gt;LLh'!B15),"",'UTM&gt;LLh'!B15)</f>
        <v>306518.7410833108</v>
      </c>
      <c r="I13" s="85">
        <f>IF(ISBLANK('UTM&gt;LLh'!B15),"",'UTM&gt;LLh'!C15)</f>
        <v>4323047.2777164569</v>
      </c>
      <c r="J13" s="86">
        <f t="shared" si="0"/>
        <v>0.67920089969528274</v>
      </c>
      <c r="K13" s="86">
        <f t="shared" si="1"/>
        <v>-3.0398151278097224E-2</v>
      </c>
      <c r="L13" s="87">
        <f t="shared" si="6"/>
        <v>0.67838045398407287</v>
      </c>
      <c r="M13" s="88">
        <f t="shared" si="7"/>
        <v>-3.0387414919337837E-2</v>
      </c>
      <c r="N13" s="88">
        <f t="shared" si="8"/>
        <v>-3.9014972308527331E-2</v>
      </c>
      <c r="O13" s="88">
        <f t="shared" si="9"/>
        <v>0.8053729098942003</v>
      </c>
      <c r="P13" s="88">
        <f t="shared" si="2"/>
        <v>4.2027094301985857E-3</v>
      </c>
      <c r="Q13" s="88">
        <f t="shared" si="10"/>
        <v>-5.3891165066090041E-3</v>
      </c>
      <c r="R13" s="88">
        <f t="shared" si="11"/>
        <v>0.99331210112801005</v>
      </c>
      <c r="S13" s="88">
        <f t="shared" si="12"/>
        <v>0.81079831093430554</v>
      </c>
      <c r="T13" s="88">
        <f t="shared" si="3"/>
        <v>4.2198445371746714E-3</v>
      </c>
      <c r="U13" s="88">
        <f t="shared" si="13"/>
        <v>9.2620022762446297E-11</v>
      </c>
      <c r="V13" s="88">
        <f t="shared" si="14"/>
        <v>0.99331213519809347</v>
      </c>
      <c r="W13" s="88">
        <f t="shared" si="15"/>
        <v>0.81079831084106191</v>
      </c>
      <c r="X13" s="88">
        <f t="shared" si="4"/>
        <v>4.2198445368813427E-3</v>
      </c>
      <c r="Y13" s="88">
        <f t="shared" si="16"/>
        <v>0</v>
      </c>
      <c r="Z13" s="88">
        <f t="shared" si="17"/>
        <v>0.99331213519809303</v>
      </c>
      <c r="AA13" s="88">
        <f t="shared" si="18"/>
        <v>0.81079831084106191</v>
      </c>
      <c r="AB13" s="90">
        <f t="shared" si="19"/>
        <v>39.035080779906117</v>
      </c>
      <c r="AC13" s="90">
        <f t="shared" si="20"/>
        <v>-5.2353932510983938</v>
      </c>
      <c r="AD13" s="80">
        <f t="shared" si="21"/>
        <v>39</v>
      </c>
      <c r="AE13" s="80">
        <f t="shared" si="22"/>
        <v>2</v>
      </c>
      <c r="AF13" s="101">
        <f t="shared" si="23"/>
        <v>6.2908076620220772</v>
      </c>
      <c r="AH13" s="80">
        <f t="shared" si="24"/>
        <v>-5</v>
      </c>
      <c r="AI13" s="80">
        <f t="shared" si="25"/>
        <v>14</v>
      </c>
      <c r="AJ13" s="101">
        <f t="shared" si="26"/>
        <v>7.4157039542177339</v>
      </c>
    </row>
    <row r="14" spans="1:36" x14ac:dyDescent="0.2">
      <c r="A14" s="83"/>
      <c r="B14" s="83"/>
      <c r="C14" s="83"/>
      <c r="D14" s="83" t="s">
        <v>12</v>
      </c>
      <c r="E14" s="84">
        <f t="shared" si="5"/>
        <v>-3</v>
      </c>
      <c r="F14" s="83">
        <v>500000</v>
      </c>
      <c r="G14" s="83">
        <f>IF(ISBLANK('UTM&gt;LLh'!B16),"",'UTM&gt;LLh'!D16)</f>
        <v>30</v>
      </c>
      <c r="H14" s="83">
        <f>IF(ISBLANK('UTM&gt;LLh'!B16),"",'UTM&gt;LLh'!B16)</f>
        <v>306518.73400972353</v>
      </c>
      <c r="I14" s="85">
        <f>IF(ISBLANK('UTM&gt;LLh'!B16),"",'UTM&gt;LLh'!C16)</f>
        <v>4323047.2788898628</v>
      </c>
      <c r="J14" s="86">
        <f t="shared" si="0"/>
        <v>0.67920089987963839</v>
      </c>
      <c r="K14" s="86">
        <f t="shared" si="1"/>
        <v>-3.0398152389439881E-2</v>
      </c>
      <c r="L14" s="87">
        <f t="shared" si="6"/>
        <v>0.67838045416825254</v>
      </c>
      <c r="M14" s="88">
        <f t="shared" si="7"/>
        <v>-3.0387416030305866E-2</v>
      </c>
      <c r="N14" s="88">
        <f t="shared" si="8"/>
        <v>-3.9014973739697319E-2</v>
      </c>
      <c r="O14" s="88">
        <f t="shared" si="9"/>
        <v>0.80537291015280188</v>
      </c>
      <c r="P14" s="88">
        <f t="shared" si="2"/>
        <v>4.2027094310185774E-3</v>
      </c>
      <c r="Q14" s="88">
        <f t="shared" si="10"/>
        <v>-5.3891162497368139E-3</v>
      </c>
      <c r="R14" s="88">
        <f t="shared" si="11"/>
        <v>0.99331210112801172</v>
      </c>
      <c r="S14" s="88">
        <f t="shared" si="12"/>
        <v>0.81079831093430543</v>
      </c>
      <c r="T14" s="88">
        <f t="shared" si="3"/>
        <v>4.2198445371746714E-3</v>
      </c>
      <c r="U14" s="88">
        <f t="shared" si="13"/>
        <v>-1.6598167285053478E-10</v>
      </c>
      <c r="V14" s="88">
        <f t="shared" si="14"/>
        <v>0.99331213519809336</v>
      </c>
      <c r="W14" s="88">
        <f t="shared" si="15"/>
        <v>0.81079831110140466</v>
      </c>
      <c r="X14" s="88">
        <f t="shared" si="4"/>
        <v>4.2198445377003273E-3</v>
      </c>
      <c r="Y14" s="88">
        <f t="shared" si="16"/>
        <v>0</v>
      </c>
      <c r="Z14" s="88">
        <f t="shared" si="17"/>
        <v>0.99331213519809447</v>
      </c>
      <c r="AA14" s="88">
        <f t="shared" si="18"/>
        <v>0.81079831110140466</v>
      </c>
      <c r="AB14" s="90">
        <f t="shared" si="19"/>
        <v>39.035080788906114</v>
      </c>
      <c r="AC14" s="90">
        <f t="shared" si="20"/>
        <v>-5.2353933330983944</v>
      </c>
      <c r="AD14" s="80">
        <f t="shared" si="21"/>
        <v>39</v>
      </c>
      <c r="AE14" s="80">
        <f t="shared" si="22"/>
        <v>2</v>
      </c>
      <c r="AF14" s="101">
        <f t="shared" si="23"/>
        <v>6.2908400620119682</v>
      </c>
      <c r="AH14" s="80">
        <f t="shared" si="24"/>
        <v>-5</v>
      </c>
      <c r="AI14" s="80">
        <f t="shared" si="25"/>
        <v>14</v>
      </c>
      <c r="AJ14" s="101">
        <f t="shared" si="26"/>
        <v>7.4159991542197767</v>
      </c>
    </row>
    <row r="15" spans="1:36" x14ac:dyDescent="0.2">
      <c r="A15" s="83"/>
      <c r="B15" s="83"/>
      <c r="C15" s="83"/>
      <c r="D15" s="83" t="s">
        <v>12</v>
      </c>
      <c r="E15" s="84">
        <f t="shared" si="5"/>
        <v>-3</v>
      </c>
      <c r="F15" s="83">
        <v>500000</v>
      </c>
      <c r="G15" s="83">
        <f>IF(ISBLANK('UTM&gt;LLh'!B17),"",'UTM&gt;LLh'!D17)</f>
        <v>30</v>
      </c>
      <c r="H15" s="83">
        <f>IF(ISBLANK('UTM&gt;LLh'!B17),"",'UTM&gt;LLh'!B17)</f>
        <v>306518.74752244749</v>
      </c>
      <c r="I15" s="85">
        <f>IF(ISBLANK('UTM&gt;LLh'!B17),"",'UTM&gt;LLh'!C17)</f>
        <v>4323047.282444641</v>
      </c>
      <c r="J15" s="86">
        <f t="shared" si="0"/>
        <v>0.6792009004381353</v>
      </c>
      <c r="K15" s="86">
        <f t="shared" si="1"/>
        <v>-3.039815026643412E-2</v>
      </c>
      <c r="L15" s="87">
        <f t="shared" si="6"/>
        <v>0.67838045472676345</v>
      </c>
      <c r="M15" s="88">
        <f t="shared" si="7"/>
        <v>-3.0387413908106505E-2</v>
      </c>
      <c r="N15" s="88">
        <f t="shared" si="8"/>
        <v>-3.9014971034436977E-2</v>
      </c>
      <c r="O15" s="88">
        <f t="shared" si="9"/>
        <v>0.80537291115847498</v>
      </c>
      <c r="P15" s="88">
        <f t="shared" si="2"/>
        <v>4.2027094342074137E-3</v>
      </c>
      <c r="Q15" s="88">
        <f t="shared" si="10"/>
        <v>-5.3891152507896667E-3</v>
      </c>
      <c r="R15" s="88">
        <f t="shared" si="11"/>
        <v>0.99331210112801782</v>
      </c>
      <c r="S15" s="88">
        <f t="shared" si="12"/>
        <v>0.81079831093430543</v>
      </c>
      <c r="T15" s="88">
        <f t="shared" si="3"/>
        <v>4.2198445371746714E-3</v>
      </c>
      <c r="U15" s="88">
        <f t="shared" si="13"/>
        <v>-1.1716547732021354E-9</v>
      </c>
      <c r="V15" s="88">
        <f t="shared" si="14"/>
        <v>0.99331213519809336</v>
      </c>
      <c r="W15" s="88">
        <f t="shared" si="15"/>
        <v>0.81079831211384878</v>
      </c>
      <c r="X15" s="88">
        <f t="shared" si="4"/>
        <v>4.2198445408852649E-3</v>
      </c>
      <c r="Y15" s="88">
        <f t="shared" si="16"/>
        <v>0</v>
      </c>
      <c r="Z15" s="88">
        <f t="shared" si="17"/>
        <v>0.9933121351981008</v>
      </c>
      <c r="AA15" s="88">
        <f t="shared" si="18"/>
        <v>0.81079831211384878</v>
      </c>
      <c r="AB15" s="90">
        <f t="shared" si="19"/>
        <v>39.035080823906107</v>
      </c>
      <c r="AC15" s="90">
        <f t="shared" si="20"/>
        <v>-5.2353931780983949</v>
      </c>
      <c r="AD15" s="80">
        <f t="shared" si="21"/>
        <v>39</v>
      </c>
      <c r="AE15" s="80">
        <f t="shared" si="22"/>
        <v>2</v>
      </c>
      <c r="AF15" s="101">
        <f t="shared" si="23"/>
        <v>6.2909660619840242</v>
      </c>
      <c r="AH15" s="80">
        <f t="shared" si="24"/>
        <v>-5</v>
      </c>
      <c r="AI15" s="80">
        <f t="shared" si="25"/>
        <v>14</v>
      </c>
      <c r="AJ15" s="101">
        <f t="shared" si="26"/>
        <v>7.4154411542215692</v>
      </c>
    </row>
    <row r="16" spans="1:36" x14ac:dyDescent="0.2">
      <c r="A16" s="83"/>
      <c r="B16" s="83"/>
      <c r="C16" s="83"/>
      <c r="D16" s="83" t="s">
        <v>12</v>
      </c>
      <c r="E16" s="84">
        <f t="shared" si="5"/>
        <v>-3</v>
      </c>
      <c r="F16" s="83">
        <v>500000</v>
      </c>
      <c r="G16" s="83">
        <f>IF(ISBLANK('UTM&gt;LLh'!B18),"",'UTM&gt;LLh'!D18)</f>
        <v>30</v>
      </c>
      <c r="H16" s="83">
        <f>IF(ISBLANK('UTM&gt;LLh'!B18),"",'UTM&gt;LLh'!B18)</f>
        <v>306518.74259853433</v>
      </c>
      <c r="I16" s="85">
        <f>IF(ISBLANK('UTM&gt;LLh'!B18),"",'UTM&gt;LLh'!C18)</f>
        <v>4323047.2794561079</v>
      </c>
      <c r="J16" s="86">
        <f t="shared" si="0"/>
        <v>0.67920089996860211</v>
      </c>
      <c r="K16" s="86">
        <f t="shared" si="1"/>
        <v>-3.0398151040038023E-2</v>
      </c>
      <c r="L16" s="87">
        <f t="shared" si="6"/>
        <v>0.6783804542573193</v>
      </c>
      <c r="M16" s="88">
        <f t="shared" si="7"/>
        <v>-3.0387414681390057E-2</v>
      </c>
      <c r="N16" s="88">
        <f t="shared" si="8"/>
        <v>-3.9014972011821365E-2</v>
      </c>
      <c r="O16" s="88">
        <f t="shared" si="9"/>
        <v>0.8053729103539361</v>
      </c>
      <c r="P16" s="88">
        <f t="shared" si="2"/>
        <v>4.2027094316563433E-3</v>
      </c>
      <c r="Q16" s="88">
        <f t="shared" si="10"/>
        <v>-5.3891160499477397E-3</v>
      </c>
      <c r="R16" s="88">
        <f t="shared" si="11"/>
        <v>0.99331210112801294</v>
      </c>
      <c r="S16" s="88">
        <f t="shared" si="12"/>
        <v>0.81079831093430532</v>
      </c>
      <c r="T16" s="88">
        <f t="shared" si="3"/>
        <v>4.2198445371746628E-3</v>
      </c>
      <c r="U16" s="88">
        <f t="shared" si="13"/>
        <v>-3.671160042628685E-10</v>
      </c>
      <c r="V16" s="88">
        <f t="shared" si="14"/>
        <v>0.99331213519809336</v>
      </c>
      <c r="W16" s="88">
        <f t="shared" si="15"/>
        <v>0.81079831130389313</v>
      </c>
      <c r="X16" s="88">
        <f t="shared" si="4"/>
        <v>4.2198445383373178E-3</v>
      </c>
      <c r="Y16" s="88">
        <f t="shared" si="16"/>
        <v>0</v>
      </c>
      <c r="Z16" s="88">
        <f t="shared" si="17"/>
        <v>0.99331213519809591</v>
      </c>
      <c r="AA16" s="88">
        <f t="shared" si="18"/>
        <v>0.81079831130389313</v>
      </c>
      <c r="AB16" s="90">
        <f t="shared" si="19"/>
        <v>39.035080795906097</v>
      </c>
      <c r="AC16" s="90">
        <f t="shared" si="20"/>
        <v>-5.2353932340983942</v>
      </c>
      <c r="AD16" s="80">
        <f t="shared" si="21"/>
        <v>39</v>
      </c>
      <c r="AE16" s="80">
        <f t="shared" si="22"/>
        <v>2</v>
      </c>
      <c r="AF16" s="101">
        <f t="shared" si="23"/>
        <v>6.2908652619501044</v>
      </c>
      <c r="AH16" s="80">
        <f t="shared" si="24"/>
        <v>-5</v>
      </c>
      <c r="AI16" s="80">
        <f t="shared" si="25"/>
        <v>14</v>
      </c>
      <c r="AJ16" s="101">
        <f t="shared" si="26"/>
        <v>7.415642754219065</v>
      </c>
    </row>
    <row r="17" spans="1:36" x14ac:dyDescent="0.2">
      <c r="A17" s="94"/>
      <c r="B17" s="83"/>
      <c r="C17" s="83"/>
      <c r="D17" s="83" t="s">
        <v>12</v>
      </c>
      <c r="E17" s="84">
        <f t="shared" si="5"/>
        <v>-3</v>
      </c>
      <c r="F17" s="83">
        <v>500000</v>
      </c>
      <c r="G17" s="83">
        <f>IF(ISBLANK('UTM&gt;LLh'!B19),"",'UTM&gt;LLh'!D19)</f>
        <v>30</v>
      </c>
      <c r="H17" s="83">
        <f>IF(ISBLANK('UTM&gt;LLh'!B19),"",'UTM&gt;LLh'!B19)</f>
        <v>306518.74879633135</v>
      </c>
      <c r="I17" s="85">
        <f>IF(ISBLANK('UTM&gt;LLh'!B19),"",'UTM&gt;LLh'!C19)</f>
        <v>4323047.281413815</v>
      </c>
      <c r="J17" s="86">
        <f t="shared" si="0"/>
        <v>0.67920090027618063</v>
      </c>
      <c r="K17" s="86">
        <f t="shared" si="1"/>
        <v>-3.0398150066292182E-2</v>
      </c>
      <c r="L17" s="87">
        <f t="shared" si="6"/>
        <v>0.67838045456488605</v>
      </c>
      <c r="M17" s="88">
        <f t="shared" si="7"/>
        <v>-3.0387413708019204E-2</v>
      </c>
      <c r="N17" s="88">
        <f t="shared" si="8"/>
        <v>-3.9014970772637617E-2</v>
      </c>
      <c r="O17" s="88">
        <f t="shared" si="9"/>
        <v>0.80537291089987328</v>
      </c>
      <c r="P17" s="88">
        <f t="shared" si="2"/>
        <v>4.2027094333874386E-3</v>
      </c>
      <c r="Q17" s="88">
        <f t="shared" si="10"/>
        <v>-5.3891155076617459E-3</v>
      </c>
      <c r="R17" s="88">
        <f t="shared" si="11"/>
        <v>0.99331210112801649</v>
      </c>
      <c r="S17" s="88">
        <f t="shared" si="12"/>
        <v>0.81079831093430532</v>
      </c>
      <c r="T17" s="88">
        <f t="shared" si="3"/>
        <v>4.2198445371746628E-3</v>
      </c>
      <c r="U17" s="88">
        <f t="shared" si="13"/>
        <v>-9.1305318861145679E-10</v>
      </c>
      <c r="V17" s="88">
        <f t="shared" si="14"/>
        <v>0.99331213519809336</v>
      </c>
      <c r="W17" s="88">
        <f t="shared" si="15"/>
        <v>0.81079831185350604</v>
      </c>
      <c r="X17" s="88">
        <f t="shared" si="4"/>
        <v>4.2198445400662872E-3</v>
      </c>
      <c r="Y17" s="88">
        <f t="shared" si="16"/>
        <v>0</v>
      </c>
      <c r="Z17" s="88">
        <f t="shared" si="17"/>
        <v>0.99331213519809913</v>
      </c>
      <c r="AA17" s="88">
        <f t="shared" si="18"/>
        <v>0.81079831185350604</v>
      </c>
      <c r="AB17" s="90">
        <f t="shared" si="19"/>
        <v>39.035080814906109</v>
      </c>
      <c r="AC17" s="90">
        <f t="shared" si="20"/>
        <v>-5.2353931630983954</v>
      </c>
      <c r="AD17" s="80">
        <f t="shared" si="21"/>
        <v>39</v>
      </c>
      <c r="AE17" s="80">
        <f t="shared" si="22"/>
        <v>2</v>
      </c>
      <c r="AF17" s="101">
        <f t="shared" si="23"/>
        <v>6.2909336619941332</v>
      </c>
      <c r="AH17" s="80">
        <f t="shared" si="24"/>
        <v>-5</v>
      </c>
      <c r="AI17" s="80">
        <f t="shared" si="25"/>
        <v>14</v>
      </c>
      <c r="AJ17" s="101">
        <f t="shared" si="26"/>
        <v>7.4153871542234961</v>
      </c>
    </row>
    <row r="18" spans="1:36" x14ac:dyDescent="0.2">
      <c r="A18" s="83"/>
      <c r="B18" s="83"/>
      <c r="C18" s="83"/>
      <c r="D18" s="83" t="s">
        <v>12</v>
      </c>
      <c r="E18" s="84">
        <f t="shared" si="5"/>
        <v>-3</v>
      </c>
      <c r="F18" s="83">
        <v>500000</v>
      </c>
      <c r="G18" s="83">
        <f>IF(ISBLANK('UTM&gt;LLh'!B20),"",'UTM&gt;LLh'!D20)</f>
        <v>30</v>
      </c>
      <c r="H18" s="83">
        <f>IF(ISBLANK('UTM&gt;LLh'!B20),"",'UTM&gt;LLh'!B20)</f>
        <v>306518.75023665797</v>
      </c>
      <c r="I18" s="85">
        <f>IF(ISBLANK('UTM&gt;LLh'!B20),"",'UTM&gt;LLh'!C20)</f>
        <v>4323047.2871533437</v>
      </c>
      <c r="J18" s="86">
        <f t="shared" si="0"/>
        <v>0.6792009011779272</v>
      </c>
      <c r="K18" s="86">
        <f t="shared" si="1"/>
        <v>-3.0398149840000152E-2</v>
      </c>
      <c r="L18" s="87">
        <f t="shared" si="6"/>
        <v>0.6783804554663363</v>
      </c>
      <c r="M18" s="88">
        <f t="shared" si="7"/>
        <v>-3.0387413481897052E-2</v>
      </c>
      <c r="N18" s="88">
        <f t="shared" si="8"/>
        <v>-3.9014970510838222E-2</v>
      </c>
      <c r="O18" s="88">
        <f t="shared" si="9"/>
        <v>0.80537291239401687</v>
      </c>
      <c r="P18" s="88">
        <f t="shared" si="2"/>
        <v>4.202709438125141E-3</v>
      </c>
      <c r="Q18" s="88">
        <f t="shared" si="10"/>
        <v>-5.3891140235108326E-3</v>
      </c>
      <c r="R18" s="88">
        <f t="shared" si="11"/>
        <v>0.99331210112802593</v>
      </c>
      <c r="S18" s="88">
        <f t="shared" si="12"/>
        <v>0.81079831093430532</v>
      </c>
      <c r="T18" s="88">
        <f t="shared" si="3"/>
        <v>4.2198445371746628E-3</v>
      </c>
      <c r="U18" s="88">
        <f t="shared" si="13"/>
        <v>-2.4071967752448131E-9</v>
      </c>
      <c r="V18" s="88">
        <f t="shared" si="14"/>
        <v>0.99331213519809336</v>
      </c>
      <c r="W18" s="88">
        <f t="shared" si="15"/>
        <v>0.81079831335770947</v>
      </c>
      <c r="X18" s="88">
        <f t="shared" si="4"/>
        <v>4.2198445447981982E-3</v>
      </c>
      <c r="Y18" s="88">
        <f t="shared" si="16"/>
        <v>0</v>
      </c>
      <c r="Z18" s="88">
        <f t="shared" si="17"/>
        <v>0.99331213519810879</v>
      </c>
      <c r="AA18" s="88">
        <f t="shared" si="18"/>
        <v>0.81079831335770947</v>
      </c>
      <c r="AB18" s="90">
        <f t="shared" si="19"/>
        <v>39.035080866906128</v>
      </c>
      <c r="AC18" s="90">
        <f t="shared" si="20"/>
        <v>-5.235393148098396</v>
      </c>
      <c r="AD18" s="80">
        <f t="shared" si="21"/>
        <v>39</v>
      </c>
      <c r="AE18" s="80">
        <f t="shared" si="22"/>
        <v>2</v>
      </c>
      <c r="AF18" s="101">
        <f t="shared" si="23"/>
        <v>6.2911208620607812</v>
      </c>
      <c r="AH18" s="80">
        <f t="shared" si="24"/>
        <v>-5</v>
      </c>
      <c r="AI18" s="80">
        <f t="shared" si="25"/>
        <v>14</v>
      </c>
      <c r="AJ18" s="101">
        <f t="shared" si="26"/>
        <v>7.4153331542254231</v>
      </c>
    </row>
    <row r="19" spans="1:36" x14ac:dyDescent="0.2">
      <c r="A19" s="94"/>
      <c r="B19" s="83"/>
      <c r="C19" s="83"/>
      <c r="D19" s="83" t="s">
        <v>12</v>
      </c>
      <c r="E19" s="84">
        <f t="shared" si="5"/>
        <v>-3</v>
      </c>
      <c r="F19" s="83">
        <v>500000</v>
      </c>
      <c r="G19" s="83">
        <f>IF(ISBLANK('UTM&gt;LLh'!B21),"",'UTM&gt;LLh'!D21)</f>
        <v>30</v>
      </c>
      <c r="H19" s="83">
        <f>IF(ISBLANK('UTM&gt;LLh'!B21),"",'UTM&gt;LLh'!B21)</f>
        <v>306518.74813186668</v>
      </c>
      <c r="I19" s="85">
        <f>IF(ISBLANK('UTM&gt;LLh'!B21),"",'UTM&gt;LLh'!C21)</f>
        <v>4323047.2860945221</v>
      </c>
      <c r="J19" s="86">
        <f t="shared" si="0"/>
        <v>0.67920090101157404</v>
      </c>
      <c r="K19" s="86">
        <f t="shared" si="1"/>
        <v>-3.0398150170687293E-2</v>
      </c>
      <c r="L19" s="87">
        <f t="shared" si="6"/>
        <v>0.67838045530000901</v>
      </c>
      <c r="M19" s="88">
        <f t="shared" si="7"/>
        <v>-3.0387413812450678E-2</v>
      </c>
      <c r="N19" s="88">
        <f t="shared" si="8"/>
        <v>-3.9014970929717223E-2</v>
      </c>
      <c r="O19" s="88">
        <f t="shared" si="9"/>
        <v>0.80537291210668138</v>
      </c>
      <c r="P19" s="88">
        <f t="shared" si="2"/>
        <v>4.2027094372140486E-3</v>
      </c>
      <c r="Q19" s="88">
        <f t="shared" si="10"/>
        <v>-5.3891143089247473E-3</v>
      </c>
      <c r="R19" s="88">
        <f t="shared" si="11"/>
        <v>0.99331210112802426</v>
      </c>
      <c r="S19" s="88">
        <f t="shared" si="12"/>
        <v>0.81079831093430543</v>
      </c>
      <c r="T19" s="88">
        <f t="shared" si="3"/>
        <v>4.2198445371746714E-3</v>
      </c>
      <c r="U19" s="88">
        <f t="shared" si="13"/>
        <v>-2.1198611754869034E-9</v>
      </c>
      <c r="V19" s="88">
        <f t="shared" si="14"/>
        <v>0.99331213519809336</v>
      </c>
      <c r="W19" s="88">
        <f t="shared" si="15"/>
        <v>0.81079831306843941</v>
      </c>
      <c r="X19" s="88">
        <f t="shared" si="4"/>
        <v>4.2198445438882144E-3</v>
      </c>
      <c r="Y19" s="88">
        <f t="shared" si="16"/>
        <v>0</v>
      </c>
      <c r="Z19" s="88">
        <f t="shared" si="17"/>
        <v>0.99331213519810668</v>
      </c>
      <c r="AA19" s="88">
        <f t="shared" si="18"/>
        <v>0.81079831306843941</v>
      </c>
      <c r="AB19" s="90">
        <f t="shared" si="19"/>
        <v>39.03508085690612</v>
      </c>
      <c r="AC19" s="90">
        <f t="shared" si="20"/>
        <v>-5.2353931720983944</v>
      </c>
      <c r="AD19" s="80">
        <f t="shared" si="21"/>
        <v>39</v>
      </c>
      <c r="AE19" s="80">
        <f t="shared" si="22"/>
        <v>2</v>
      </c>
      <c r="AF19" s="101">
        <f t="shared" si="23"/>
        <v>6.2910848620322231</v>
      </c>
      <c r="AH19" s="80">
        <f t="shared" si="24"/>
        <v>-5</v>
      </c>
      <c r="AI19" s="80">
        <f t="shared" si="25"/>
        <v>14</v>
      </c>
      <c r="AJ19" s="101">
        <f t="shared" si="26"/>
        <v>7.4154195542197821</v>
      </c>
    </row>
    <row r="20" spans="1:36" x14ac:dyDescent="0.2">
      <c r="A20" s="83"/>
      <c r="B20" s="83"/>
      <c r="C20" s="83"/>
      <c r="D20" s="83" t="s">
        <v>12</v>
      </c>
      <c r="E20" s="84">
        <f t="shared" si="5"/>
        <v>-3</v>
      </c>
      <c r="F20" s="83">
        <v>500000</v>
      </c>
      <c r="G20" s="83">
        <f>IF(ISBLANK('UTM&gt;LLh'!B22),"",'UTM&gt;LLh'!D22)</f>
        <v>30</v>
      </c>
      <c r="H20" s="83">
        <f>IF(ISBLANK('UTM&gt;LLh'!B22),"",'UTM&gt;LLh'!B22)</f>
        <v>306518.74942560197</v>
      </c>
      <c r="I20" s="85">
        <f>IF(ISBLANK('UTM&gt;LLh'!B22),"",'UTM&gt;LLh'!C22)</f>
        <v>4323047.2893944113</v>
      </c>
      <c r="J20" s="86">
        <f t="shared" si="0"/>
        <v>0.67920090153002488</v>
      </c>
      <c r="K20" s="86">
        <f t="shared" si="1"/>
        <v>-3.0398149967426465E-2</v>
      </c>
      <c r="L20" s="87">
        <f t="shared" si="6"/>
        <v>0.67838045581829676</v>
      </c>
      <c r="M20" s="88">
        <f t="shared" si="7"/>
        <v>-3.038741360931339E-2</v>
      </c>
      <c r="N20" s="88">
        <f t="shared" si="8"/>
        <v>-3.9014970685371152E-2</v>
      </c>
      <c r="O20" s="88">
        <f t="shared" si="9"/>
        <v>0.80537291296868696</v>
      </c>
      <c r="P20" s="88">
        <f t="shared" si="2"/>
        <v>4.2027094399473466E-3</v>
      </c>
      <c r="Q20" s="88">
        <f t="shared" si="10"/>
        <v>-5.3891134526840023E-3</v>
      </c>
      <c r="R20" s="88">
        <f t="shared" si="11"/>
        <v>0.99331210112802926</v>
      </c>
      <c r="S20" s="88">
        <f t="shared" si="12"/>
        <v>0.81079831093430521</v>
      </c>
      <c r="T20" s="88">
        <f t="shared" si="3"/>
        <v>4.2198445371746628E-3</v>
      </c>
      <c r="U20" s="88">
        <f t="shared" si="13"/>
        <v>-2.9818669755599103E-9</v>
      </c>
      <c r="V20" s="88">
        <f t="shared" si="14"/>
        <v>0.99331213519809336</v>
      </c>
      <c r="W20" s="88">
        <f t="shared" si="15"/>
        <v>0.81079831393624879</v>
      </c>
      <c r="X20" s="88">
        <f t="shared" si="4"/>
        <v>4.2198445466181634E-3</v>
      </c>
      <c r="Y20" s="88">
        <f t="shared" si="16"/>
        <v>0</v>
      </c>
      <c r="Z20" s="88">
        <f t="shared" si="17"/>
        <v>0.99331213519811201</v>
      </c>
      <c r="AA20" s="88">
        <f t="shared" si="18"/>
        <v>0.81079831393624879</v>
      </c>
      <c r="AB20" s="90">
        <f t="shared" si="19"/>
        <v>39.035080886906115</v>
      </c>
      <c r="AC20" s="90">
        <f t="shared" si="20"/>
        <v>-5.2353931580983959</v>
      </c>
      <c r="AD20" s="80">
        <f t="shared" si="21"/>
        <v>39</v>
      </c>
      <c r="AE20" s="80">
        <f t="shared" si="22"/>
        <v>2</v>
      </c>
      <c r="AF20" s="101">
        <f t="shared" si="23"/>
        <v>6.2911928620155795</v>
      </c>
      <c r="AH20" s="80">
        <f t="shared" si="24"/>
        <v>-5</v>
      </c>
      <c r="AI20" s="80">
        <f t="shared" si="25"/>
        <v>14</v>
      </c>
      <c r="AJ20" s="101">
        <f t="shared" si="26"/>
        <v>7.4153691542252043</v>
      </c>
    </row>
    <row r="21" spans="1:36" x14ac:dyDescent="0.2">
      <c r="A21" s="83"/>
      <c r="B21" s="83"/>
      <c r="C21" s="83"/>
      <c r="D21" s="83" t="s">
        <v>12</v>
      </c>
      <c r="E21" s="84">
        <f t="shared" si="5"/>
        <v>-9</v>
      </c>
      <c r="F21" s="83">
        <v>500000</v>
      </c>
      <c r="G21" s="83">
        <f>IF(ISBLANK('UTM&gt;LLh'!B23),"",'UTM&gt;LLh'!D23)</f>
        <v>29</v>
      </c>
      <c r="H21" s="83">
        <f>IF(ISBLANK('UTM&gt;LLh'!B23),"",'UTM&gt;LLh'!B23)</f>
        <v>739293.29221130779</v>
      </c>
      <c r="I21" s="85">
        <f>IF(ISBLANK('UTM&gt;LLh'!B23),"",'UTM&gt;LLh'!C23)</f>
        <v>4324307.02197605</v>
      </c>
      <c r="J21" s="86">
        <f t="shared" si="0"/>
        <v>0.67939882013878838</v>
      </c>
      <c r="K21" s="86">
        <f t="shared" si="1"/>
        <v>3.7595753393383655E-2</v>
      </c>
      <c r="L21" s="87">
        <f t="shared" si="6"/>
        <v>0.6785775021795929</v>
      </c>
      <c r="M21" s="88">
        <f t="shared" si="7"/>
        <v>3.7582494982188269E-2</v>
      </c>
      <c r="N21" s="88">
        <f t="shared" si="8"/>
        <v>4.8251492113736652E-2</v>
      </c>
      <c r="O21" s="88">
        <f t="shared" si="9"/>
        <v>0.80537291284865675</v>
      </c>
      <c r="P21" s="88">
        <f t="shared" si="2"/>
        <v>4.2027094395667439E-3</v>
      </c>
      <c r="Q21" s="88">
        <f t="shared" si="10"/>
        <v>-5.3891135719115191E-3</v>
      </c>
      <c r="R21" s="88">
        <f t="shared" si="11"/>
        <v>0.99331210112802881</v>
      </c>
      <c r="S21" s="88">
        <f t="shared" si="12"/>
        <v>0.81079831093430532</v>
      </c>
      <c r="T21" s="88">
        <f t="shared" si="3"/>
        <v>4.2198445371746628E-3</v>
      </c>
      <c r="U21" s="88">
        <f t="shared" si="13"/>
        <v>-2.8618366565424935E-9</v>
      </c>
      <c r="V21" s="88">
        <f t="shared" si="14"/>
        <v>0.99331213519809336</v>
      </c>
      <c r="W21" s="88">
        <f t="shared" si="15"/>
        <v>0.81079831381541045</v>
      </c>
      <c r="X21" s="88">
        <f t="shared" si="4"/>
        <v>4.2198445462380326E-3</v>
      </c>
      <c r="Y21" s="88">
        <f t="shared" si="16"/>
        <v>0</v>
      </c>
      <c r="Z21" s="88">
        <f t="shared" si="17"/>
        <v>0.99331213519811135</v>
      </c>
      <c r="AA21" s="88">
        <f t="shared" si="18"/>
        <v>0.81079831381541045</v>
      </c>
      <c r="AB21" s="90">
        <f t="shared" si="19"/>
        <v>39.035080882728757</v>
      </c>
      <c r="AC21" s="90">
        <f t="shared" si="20"/>
        <v>-6.2353931466741148</v>
      </c>
      <c r="AD21" s="80">
        <f t="shared" si="21"/>
        <v>39</v>
      </c>
      <c r="AE21" s="80">
        <f t="shared" si="22"/>
        <v>2</v>
      </c>
      <c r="AF21" s="101">
        <f t="shared" si="23"/>
        <v>6.2911778235235278</v>
      </c>
      <c r="AH21" s="80">
        <f t="shared" si="24"/>
        <v>-6</v>
      </c>
      <c r="AI21" s="80">
        <f t="shared" si="25"/>
        <v>14</v>
      </c>
      <c r="AJ21" s="101">
        <f t="shared" si="26"/>
        <v>7.4153280268133281</v>
      </c>
    </row>
    <row r="22" spans="1:36" x14ac:dyDescent="0.2">
      <c r="A22" s="83"/>
      <c r="B22" s="83"/>
      <c r="C22" s="83"/>
      <c r="D22" s="83" t="s">
        <v>12</v>
      </c>
      <c r="E22" s="84" t="e">
        <f t="shared" si="5"/>
        <v>#VALUE!</v>
      </c>
      <c r="F22" s="83">
        <v>500000</v>
      </c>
      <c r="G22" s="83" t="str">
        <f>IF(ISBLANK('UTM&gt;LLh'!B24),"",'UTM&gt;LLh'!D24)</f>
        <v/>
      </c>
      <c r="H22" s="83" t="str">
        <f>IF(ISBLANK('UTM&gt;LLh'!B24),"",'UTM&gt;LLh'!B24)</f>
        <v/>
      </c>
      <c r="I22" s="85" t="str">
        <f>IF(ISBLANK('UTM&gt;LLh'!B24),"",'UTM&gt;LLh'!C24)</f>
        <v/>
      </c>
      <c r="J22" s="86" t="e">
        <f t="shared" si="0"/>
        <v>#VALUE!</v>
      </c>
      <c r="K22" s="86" t="e">
        <f t="shared" si="1"/>
        <v>#VALUE!</v>
      </c>
      <c r="L22" s="87" t="e">
        <f t="shared" si="6"/>
        <v>#VALUE!</v>
      </c>
      <c r="M22" s="88" t="e">
        <f t="shared" si="7"/>
        <v>#VALUE!</v>
      </c>
      <c r="N22" s="88" t="e">
        <f t="shared" si="8"/>
        <v>#VALUE!</v>
      </c>
      <c r="O22" s="88" t="e">
        <f t="shared" si="9"/>
        <v>#VALUE!</v>
      </c>
      <c r="P22" s="88" t="e">
        <f t="shared" si="2"/>
        <v>#VALUE!</v>
      </c>
      <c r="Q22" s="88" t="e">
        <f t="shared" si="10"/>
        <v>#VALUE!</v>
      </c>
      <c r="R22" s="88" t="e">
        <f t="shared" si="11"/>
        <v>#VALUE!</v>
      </c>
      <c r="S22" s="88" t="e">
        <f t="shared" si="12"/>
        <v>#VALUE!</v>
      </c>
      <c r="T22" s="88" t="e">
        <f t="shared" si="3"/>
        <v>#VALUE!</v>
      </c>
      <c r="U22" s="88" t="e">
        <f t="shared" si="13"/>
        <v>#VALUE!</v>
      </c>
      <c r="V22" s="88" t="e">
        <f t="shared" si="14"/>
        <v>#VALUE!</v>
      </c>
      <c r="W22" s="88" t="e">
        <f t="shared" si="15"/>
        <v>#VALUE!</v>
      </c>
      <c r="X22" s="88" t="e">
        <f t="shared" si="4"/>
        <v>#VALUE!</v>
      </c>
      <c r="Y22" s="88" t="e">
        <f t="shared" si="16"/>
        <v>#VALUE!</v>
      </c>
      <c r="Z22" s="88" t="e">
        <f t="shared" si="17"/>
        <v>#VALUE!</v>
      </c>
      <c r="AA22" s="88" t="e">
        <f t="shared" si="18"/>
        <v>#VALUE!</v>
      </c>
      <c r="AB22" s="90" t="e">
        <f t="shared" si="19"/>
        <v>#VALUE!</v>
      </c>
      <c r="AC22" s="90" t="e">
        <f t="shared" si="20"/>
        <v>#VALUE!</v>
      </c>
      <c r="AD22" s="80" t="e">
        <f t="shared" si="21"/>
        <v>#VALUE!</v>
      </c>
      <c r="AE22" s="80" t="e">
        <f t="shared" si="22"/>
        <v>#VALUE!</v>
      </c>
      <c r="AF22" s="101" t="e">
        <f t="shared" si="23"/>
        <v>#VALUE!</v>
      </c>
      <c r="AH22" s="80" t="e">
        <f t="shared" si="24"/>
        <v>#VALUE!</v>
      </c>
      <c r="AI22" s="80" t="e">
        <f t="shared" si="25"/>
        <v>#VALUE!</v>
      </c>
      <c r="AJ22" s="101" t="e">
        <f t="shared" si="26"/>
        <v>#VALUE!</v>
      </c>
    </row>
    <row r="23" spans="1:36" x14ac:dyDescent="0.2">
      <c r="A23" s="83"/>
      <c r="B23" s="83"/>
      <c r="C23" s="83"/>
      <c r="D23" s="83" t="s">
        <v>12</v>
      </c>
      <c r="E23" s="84" t="e">
        <f t="shared" si="5"/>
        <v>#VALUE!</v>
      </c>
      <c r="F23" s="83">
        <v>500000</v>
      </c>
      <c r="G23" s="83" t="str">
        <f>IF(ISBLANK('UTM&gt;LLh'!B25),"",'UTM&gt;LLh'!D25)</f>
        <v/>
      </c>
      <c r="H23" s="83" t="str">
        <f>IF(ISBLANK('UTM&gt;LLh'!B25),"",'UTM&gt;LLh'!B25)</f>
        <v/>
      </c>
      <c r="I23" s="85" t="str">
        <f>IF(ISBLANK('UTM&gt;LLh'!B25),"",'UTM&gt;LLh'!C25)</f>
        <v/>
      </c>
      <c r="J23" s="86" t="e">
        <f t="shared" si="0"/>
        <v>#VALUE!</v>
      </c>
      <c r="K23" s="86" t="e">
        <f t="shared" si="1"/>
        <v>#VALUE!</v>
      </c>
      <c r="L23" s="87" t="e">
        <f t="shared" si="6"/>
        <v>#VALUE!</v>
      </c>
      <c r="M23" s="88" t="e">
        <f t="shared" si="7"/>
        <v>#VALUE!</v>
      </c>
      <c r="N23" s="88" t="e">
        <f t="shared" si="8"/>
        <v>#VALUE!</v>
      </c>
      <c r="O23" s="88" t="e">
        <f t="shared" si="9"/>
        <v>#VALUE!</v>
      </c>
      <c r="P23" s="88" t="e">
        <f t="shared" si="2"/>
        <v>#VALUE!</v>
      </c>
      <c r="Q23" s="88" t="e">
        <f t="shared" si="10"/>
        <v>#VALUE!</v>
      </c>
      <c r="R23" s="88" t="e">
        <f t="shared" si="11"/>
        <v>#VALUE!</v>
      </c>
      <c r="S23" s="88" t="e">
        <f t="shared" si="12"/>
        <v>#VALUE!</v>
      </c>
      <c r="T23" s="88" t="e">
        <f t="shared" si="3"/>
        <v>#VALUE!</v>
      </c>
      <c r="U23" s="88" t="e">
        <f t="shared" si="13"/>
        <v>#VALUE!</v>
      </c>
      <c r="V23" s="88" t="e">
        <f t="shared" si="14"/>
        <v>#VALUE!</v>
      </c>
      <c r="W23" s="88" t="e">
        <f t="shared" si="15"/>
        <v>#VALUE!</v>
      </c>
      <c r="X23" s="88" t="e">
        <f t="shared" si="4"/>
        <v>#VALUE!</v>
      </c>
      <c r="Y23" s="88" t="e">
        <f t="shared" si="16"/>
        <v>#VALUE!</v>
      </c>
      <c r="Z23" s="88" t="e">
        <f t="shared" si="17"/>
        <v>#VALUE!</v>
      </c>
      <c r="AA23" s="88" t="e">
        <f t="shared" si="18"/>
        <v>#VALUE!</v>
      </c>
      <c r="AB23" s="90" t="e">
        <f t="shared" si="19"/>
        <v>#VALUE!</v>
      </c>
      <c r="AC23" s="90" t="e">
        <f t="shared" si="20"/>
        <v>#VALUE!</v>
      </c>
      <c r="AD23" s="80" t="e">
        <f t="shared" si="21"/>
        <v>#VALUE!</v>
      </c>
      <c r="AE23" s="80" t="e">
        <f t="shared" si="22"/>
        <v>#VALUE!</v>
      </c>
      <c r="AF23" s="101" t="e">
        <f t="shared" si="23"/>
        <v>#VALUE!</v>
      </c>
      <c r="AH23" s="80" t="e">
        <f t="shared" si="24"/>
        <v>#VALUE!</v>
      </c>
      <c r="AI23" s="80" t="e">
        <f t="shared" si="25"/>
        <v>#VALUE!</v>
      </c>
      <c r="AJ23" s="101" t="e">
        <f t="shared" si="26"/>
        <v>#VALUE!</v>
      </c>
    </row>
    <row r="24" spans="1:36" x14ac:dyDescent="0.2">
      <c r="A24" s="94"/>
      <c r="B24" s="83"/>
      <c r="C24" s="83"/>
      <c r="D24" s="83" t="s">
        <v>12</v>
      </c>
      <c r="E24" s="84" t="e">
        <f t="shared" si="5"/>
        <v>#VALUE!</v>
      </c>
      <c r="F24" s="83">
        <v>500000</v>
      </c>
      <c r="G24" s="83" t="str">
        <f>IF(ISBLANK('UTM&gt;LLh'!B26),"",'UTM&gt;LLh'!D26)</f>
        <v/>
      </c>
      <c r="H24" s="83" t="str">
        <f>IF(ISBLANK('UTM&gt;LLh'!B26),"",'UTM&gt;LLh'!B26)</f>
        <v/>
      </c>
      <c r="I24" s="85" t="str">
        <f>IF(ISBLANK('UTM&gt;LLh'!B26),"",'UTM&gt;LLh'!C26)</f>
        <v/>
      </c>
      <c r="J24" s="86" t="e">
        <f t="shared" si="0"/>
        <v>#VALUE!</v>
      </c>
      <c r="K24" s="86" t="e">
        <f t="shared" si="1"/>
        <v>#VALUE!</v>
      </c>
      <c r="L24" s="87" t="e">
        <f t="shared" si="6"/>
        <v>#VALUE!</v>
      </c>
      <c r="M24" s="88" t="e">
        <f t="shared" si="7"/>
        <v>#VALUE!</v>
      </c>
      <c r="N24" s="88" t="e">
        <f t="shared" si="8"/>
        <v>#VALUE!</v>
      </c>
      <c r="O24" s="88" t="e">
        <f t="shared" si="9"/>
        <v>#VALUE!</v>
      </c>
      <c r="P24" s="88" t="e">
        <f t="shared" si="2"/>
        <v>#VALUE!</v>
      </c>
      <c r="Q24" s="88" t="e">
        <f t="shared" si="10"/>
        <v>#VALUE!</v>
      </c>
      <c r="R24" s="88" t="e">
        <f t="shared" si="11"/>
        <v>#VALUE!</v>
      </c>
      <c r="S24" s="88" t="e">
        <f t="shared" si="12"/>
        <v>#VALUE!</v>
      </c>
      <c r="T24" s="88" t="e">
        <f t="shared" si="3"/>
        <v>#VALUE!</v>
      </c>
      <c r="U24" s="88" t="e">
        <f t="shared" si="13"/>
        <v>#VALUE!</v>
      </c>
      <c r="V24" s="88" t="e">
        <f t="shared" si="14"/>
        <v>#VALUE!</v>
      </c>
      <c r="W24" s="88" t="e">
        <f t="shared" si="15"/>
        <v>#VALUE!</v>
      </c>
      <c r="X24" s="88" t="e">
        <f t="shared" si="4"/>
        <v>#VALUE!</v>
      </c>
      <c r="Y24" s="88" t="e">
        <f t="shared" si="16"/>
        <v>#VALUE!</v>
      </c>
      <c r="Z24" s="88" t="e">
        <f t="shared" si="17"/>
        <v>#VALUE!</v>
      </c>
      <c r="AA24" s="88" t="e">
        <f t="shared" si="18"/>
        <v>#VALUE!</v>
      </c>
      <c r="AB24" s="90" t="e">
        <f t="shared" si="19"/>
        <v>#VALUE!</v>
      </c>
      <c r="AC24" s="90" t="e">
        <f t="shared" si="20"/>
        <v>#VALUE!</v>
      </c>
      <c r="AD24" s="80" t="e">
        <f t="shared" si="21"/>
        <v>#VALUE!</v>
      </c>
      <c r="AE24" s="80" t="e">
        <f t="shared" si="22"/>
        <v>#VALUE!</v>
      </c>
      <c r="AF24" s="101" t="e">
        <f t="shared" si="23"/>
        <v>#VALUE!</v>
      </c>
      <c r="AH24" s="80" t="e">
        <f t="shared" si="24"/>
        <v>#VALUE!</v>
      </c>
      <c r="AI24" s="80" t="e">
        <f t="shared" si="25"/>
        <v>#VALUE!</v>
      </c>
      <c r="AJ24" s="101" t="e">
        <f t="shared" si="26"/>
        <v>#VALUE!</v>
      </c>
    </row>
    <row r="25" spans="1:36" x14ac:dyDescent="0.2">
      <c r="A25" s="83"/>
      <c r="B25" s="83"/>
      <c r="C25" s="83"/>
      <c r="D25" s="83" t="s">
        <v>12</v>
      </c>
      <c r="E25" s="84" t="e">
        <f t="shared" si="5"/>
        <v>#VALUE!</v>
      </c>
      <c r="F25" s="83">
        <v>500000</v>
      </c>
      <c r="G25" s="83" t="str">
        <f>IF(ISBLANK('UTM&gt;LLh'!B27),"",'UTM&gt;LLh'!D27)</f>
        <v/>
      </c>
      <c r="H25" s="83" t="str">
        <f>IF(ISBLANK('UTM&gt;LLh'!B27),"",'UTM&gt;LLh'!B27)</f>
        <v/>
      </c>
      <c r="I25" s="85" t="str">
        <f>IF(ISBLANK('UTM&gt;LLh'!B27),"",'UTM&gt;LLh'!C27)</f>
        <v/>
      </c>
      <c r="J25" s="86" t="e">
        <f t="shared" si="0"/>
        <v>#VALUE!</v>
      </c>
      <c r="K25" s="86" t="e">
        <f t="shared" si="1"/>
        <v>#VALUE!</v>
      </c>
      <c r="L25" s="87" t="e">
        <f t="shared" si="6"/>
        <v>#VALUE!</v>
      </c>
      <c r="M25" s="88" t="e">
        <f t="shared" si="7"/>
        <v>#VALUE!</v>
      </c>
      <c r="N25" s="88" t="e">
        <f t="shared" si="8"/>
        <v>#VALUE!</v>
      </c>
      <c r="O25" s="88" t="e">
        <f t="shared" si="9"/>
        <v>#VALUE!</v>
      </c>
      <c r="P25" s="88" t="e">
        <f t="shared" si="2"/>
        <v>#VALUE!</v>
      </c>
      <c r="Q25" s="88" t="e">
        <f t="shared" si="10"/>
        <v>#VALUE!</v>
      </c>
      <c r="R25" s="88" t="e">
        <f t="shared" si="11"/>
        <v>#VALUE!</v>
      </c>
      <c r="S25" s="88" t="e">
        <f t="shared" si="12"/>
        <v>#VALUE!</v>
      </c>
      <c r="T25" s="88" t="e">
        <f t="shared" si="3"/>
        <v>#VALUE!</v>
      </c>
      <c r="U25" s="88" t="e">
        <f t="shared" si="13"/>
        <v>#VALUE!</v>
      </c>
      <c r="V25" s="88" t="e">
        <f t="shared" si="14"/>
        <v>#VALUE!</v>
      </c>
      <c r="W25" s="88" t="e">
        <f t="shared" si="15"/>
        <v>#VALUE!</v>
      </c>
      <c r="X25" s="88" t="e">
        <f t="shared" si="4"/>
        <v>#VALUE!</v>
      </c>
      <c r="Y25" s="88" t="e">
        <f t="shared" si="16"/>
        <v>#VALUE!</v>
      </c>
      <c r="Z25" s="88" t="e">
        <f t="shared" si="17"/>
        <v>#VALUE!</v>
      </c>
      <c r="AA25" s="88" t="e">
        <f t="shared" si="18"/>
        <v>#VALUE!</v>
      </c>
      <c r="AB25" s="90" t="e">
        <f t="shared" si="19"/>
        <v>#VALUE!</v>
      </c>
      <c r="AC25" s="90" t="e">
        <f t="shared" si="20"/>
        <v>#VALUE!</v>
      </c>
      <c r="AD25" s="80" t="e">
        <f t="shared" si="21"/>
        <v>#VALUE!</v>
      </c>
      <c r="AE25" s="80" t="e">
        <f t="shared" si="22"/>
        <v>#VALUE!</v>
      </c>
      <c r="AF25" s="101" t="e">
        <f t="shared" si="23"/>
        <v>#VALUE!</v>
      </c>
      <c r="AH25" s="80" t="e">
        <f t="shared" si="24"/>
        <v>#VALUE!</v>
      </c>
      <c r="AI25" s="80" t="e">
        <f t="shared" si="25"/>
        <v>#VALUE!</v>
      </c>
      <c r="AJ25" s="101" t="e">
        <f t="shared" si="26"/>
        <v>#VALUE!</v>
      </c>
    </row>
    <row r="26" spans="1:36" x14ac:dyDescent="0.2">
      <c r="A26" s="83"/>
      <c r="B26" s="83"/>
      <c r="C26" s="83"/>
      <c r="D26" s="83" t="s">
        <v>12</v>
      </c>
      <c r="E26" s="84" t="e">
        <f t="shared" si="5"/>
        <v>#VALUE!</v>
      </c>
      <c r="F26" s="83">
        <v>500000</v>
      </c>
      <c r="G26" s="83" t="str">
        <f>IF(ISBLANK('UTM&gt;LLh'!B28),"",'UTM&gt;LLh'!D28)</f>
        <v/>
      </c>
      <c r="H26" s="83" t="str">
        <f>IF(ISBLANK('UTM&gt;LLh'!B28),"",'UTM&gt;LLh'!B28)</f>
        <v/>
      </c>
      <c r="I26" s="85" t="str">
        <f>IF(ISBLANK('UTM&gt;LLh'!B28),"",'UTM&gt;LLh'!C28)</f>
        <v/>
      </c>
      <c r="J26" s="86" t="e">
        <f t="shared" si="0"/>
        <v>#VALUE!</v>
      </c>
      <c r="K26" s="86" t="e">
        <f t="shared" si="1"/>
        <v>#VALUE!</v>
      </c>
      <c r="L26" s="87" t="e">
        <f t="shared" si="6"/>
        <v>#VALUE!</v>
      </c>
      <c r="M26" s="88" t="e">
        <f t="shared" si="7"/>
        <v>#VALUE!</v>
      </c>
      <c r="N26" s="88" t="e">
        <f t="shared" si="8"/>
        <v>#VALUE!</v>
      </c>
      <c r="O26" s="88" t="e">
        <f t="shared" si="9"/>
        <v>#VALUE!</v>
      </c>
      <c r="P26" s="88" t="e">
        <f t="shared" si="2"/>
        <v>#VALUE!</v>
      </c>
      <c r="Q26" s="88" t="e">
        <f t="shared" si="10"/>
        <v>#VALUE!</v>
      </c>
      <c r="R26" s="88" t="e">
        <f t="shared" si="11"/>
        <v>#VALUE!</v>
      </c>
      <c r="S26" s="88" t="e">
        <f t="shared" si="12"/>
        <v>#VALUE!</v>
      </c>
      <c r="T26" s="88" t="e">
        <f t="shared" si="3"/>
        <v>#VALUE!</v>
      </c>
      <c r="U26" s="88" t="e">
        <f t="shared" si="13"/>
        <v>#VALUE!</v>
      </c>
      <c r="V26" s="88" t="e">
        <f t="shared" si="14"/>
        <v>#VALUE!</v>
      </c>
      <c r="W26" s="88" t="e">
        <f t="shared" si="15"/>
        <v>#VALUE!</v>
      </c>
      <c r="X26" s="88" t="e">
        <f t="shared" si="4"/>
        <v>#VALUE!</v>
      </c>
      <c r="Y26" s="88" t="e">
        <f t="shared" si="16"/>
        <v>#VALUE!</v>
      </c>
      <c r="Z26" s="88" t="e">
        <f t="shared" si="17"/>
        <v>#VALUE!</v>
      </c>
      <c r="AA26" s="88" t="e">
        <f t="shared" si="18"/>
        <v>#VALUE!</v>
      </c>
      <c r="AB26" s="90" t="e">
        <f t="shared" si="19"/>
        <v>#VALUE!</v>
      </c>
      <c r="AC26" s="90" t="e">
        <f t="shared" si="20"/>
        <v>#VALUE!</v>
      </c>
      <c r="AD26" s="80" t="e">
        <f t="shared" si="21"/>
        <v>#VALUE!</v>
      </c>
      <c r="AE26" s="80" t="e">
        <f t="shared" si="22"/>
        <v>#VALUE!</v>
      </c>
      <c r="AF26" s="101" t="e">
        <f t="shared" si="23"/>
        <v>#VALUE!</v>
      </c>
      <c r="AH26" s="80" t="e">
        <f t="shared" si="24"/>
        <v>#VALUE!</v>
      </c>
      <c r="AI26" s="80" t="e">
        <f t="shared" si="25"/>
        <v>#VALUE!</v>
      </c>
      <c r="AJ26" s="101" t="e">
        <f t="shared" si="26"/>
        <v>#VALUE!</v>
      </c>
    </row>
    <row r="27" spans="1:36" x14ac:dyDescent="0.2">
      <c r="A27" s="83"/>
      <c r="B27" s="83"/>
      <c r="C27" s="83"/>
      <c r="D27" s="83" t="s">
        <v>12</v>
      </c>
      <c r="E27" s="84" t="e">
        <f t="shared" si="5"/>
        <v>#VALUE!</v>
      </c>
      <c r="F27" s="83">
        <v>500000</v>
      </c>
      <c r="G27" s="83" t="str">
        <f>IF(ISBLANK('UTM&gt;LLh'!B29),"",'UTM&gt;LLh'!D29)</f>
        <v/>
      </c>
      <c r="H27" s="83" t="str">
        <f>IF(ISBLANK('UTM&gt;LLh'!B29),"",'UTM&gt;LLh'!B29)</f>
        <v/>
      </c>
      <c r="I27" s="85" t="str">
        <f>IF(ISBLANK('UTM&gt;LLh'!B29),"",'UTM&gt;LLh'!C29)</f>
        <v/>
      </c>
      <c r="J27" s="86" t="e">
        <f t="shared" si="0"/>
        <v>#VALUE!</v>
      </c>
      <c r="K27" s="86" t="e">
        <f t="shared" si="1"/>
        <v>#VALUE!</v>
      </c>
      <c r="L27" s="87" t="e">
        <f t="shared" si="6"/>
        <v>#VALUE!</v>
      </c>
      <c r="M27" s="88" t="e">
        <f t="shared" si="7"/>
        <v>#VALUE!</v>
      </c>
      <c r="N27" s="88" t="e">
        <f t="shared" si="8"/>
        <v>#VALUE!</v>
      </c>
      <c r="O27" s="88" t="e">
        <f t="shared" si="9"/>
        <v>#VALUE!</v>
      </c>
      <c r="P27" s="88" t="e">
        <f t="shared" si="2"/>
        <v>#VALUE!</v>
      </c>
      <c r="Q27" s="88" t="e">
        <f t="shared" si="10"/>
        <v>#VALUE!</v>
      </c>
      <c r="R27" s="88" t="e">
        <f t="shared" si="11"/>
        <v>#VALUE!</v>
      </c>
      <c r="S27" s="88" t="e">
        <f t="shared" si="12"/>
        <v>#VALUE!</v>
      </c>
      <c r="T27" s="88" t="e">
        <f t="shared" si="3"/>
        <v>#VALUE!</v>
      </c>
      <c r="U27" s="88" t="e">
        <f t="shared" si="13"/>
        <v>#VALUE!</v>
      </c>
      <c r="V27" s="88" t="e">
        <f t="shared" si="14"/>
        <v>#VALUE!</v>
      </c>
      <c r="W27" s="88" t="e">
        <f t="shared" si="15"/>
        <v>#VALUE!</v>
      </c>
      <c r="X27" s="88" t="e">
        <f t="shared" si="4"/>
        <v>#VALUE!</v>
      </c>
      <c r="Y27" s="88" t="e">
        <f t="shared" si="16"/>
        <v>#VALUE!</v>
      </c>
      <c r="Z27" s="88" t="e">
        <f t="shared" si="17"/>
        <v>#VALUE!</v>
      </c>
      <c r="AA27" s="88" t="e">
        <f t="shared" si="18"/>
        <v>#VALUE!</v>
      </c>
      <c r="AB27" s="90" t="e">
        <f t="shared" si="19"/>
        <v>#VALUE!</v>
      </c>
      <c r="AC27" s="90" t="e">
        <f t="shared" si="20"/>
        <v>#VALUE!</v>
      </c>
      <c r="AD27" s="80" t="e">
        <f t="shared" si="21"/>
        <v>#VALUE!</v>
      </c>
      <c r="AE27" s="80" t="e">
        <f t="shared" si="22"/>
        <v>#VALUE!</v>
      </c>
      <c r="AF27" s="101" t="e">
        <f t="shared" si="23"/>
        <v>#VALUE!</v>
      </c>
      <c r="AH27" s="80" t="e">
        <f t="shared" si="24"/>
        <v>#VALUE!</v>
      </c>
      <c r="AI27" s="80" t="e">
        <f t="shared" si="25"/>
        <v>#VALUE!</v>
      </c>
      <c r="AJ27" s="101" t="e">
        <f t="shared" si="26"/>
        <v>#VALUE!</v>
      </c>
    </row>
    <row r="28" spans="1:36" x14ac:dyDescent="0.2">
      <c r="D28" s="83" t="s">
        <v>12</v>
      </c>
      <c r="E28" s="84" t="e">
        <f t="shared" si="5"/>
        <v>#VALUE!</v>
      </c>
      <c r="F28" s="83">
        <v>500000</v>
      </c>
      <c r="G28" s="83" t="str">
        <f>IF(ISBLANK('UTM&gt;LLh'!B30),"",'UTM&gt;LLh'!D30)</f>
        <v/>
      </c>
      <c r="H28" s="83" t="str">
        <f>IF(ISBLANK('UTM&gt;LLh'!B30),"",'UTM&gt;LLh'!B30)</f>
        <v/>
      </c>
      <c r="I28" s="85" t="str">
        <f>IF(ISBLANK('UTM&gt;LLh'!B30),"",'UTM&gt;LLh'!C30)</f>
        <v/>
      </c>
      <c r="J28" s="86" t="e">
        <f t="shared" si="0"/>
        <v>#VALUE!</v>
      </c>
      <c r="K28" s="86" t="e">
        <f t="shared" si="1"/>
        <v>#VALUE!</v>
      </c>
      <c r="L28" s="87" t="e">
        <f t="shared" si="6"/>
        <v>#VALUE!</v>
      </c>
      <c r="M28" s="88" t="e">
        <f t="shared" si="7"/>
        <v>#VALUE!</v>
      </c>
      <c r="N28" s="88" t="e">
        <f t="shared" si="8"/>
        <v>#VALUE!</v>
      </c>
      <c r="O28" s="88" t="e">
        <f t="shared" si="9"/>
        <v>#VALUE!</v>
      </c>
      <c r="P28" s="88" t="e">
        <f t="shared" si="2"/>
        <v>#VALUE!</v>
      </c>
      <c r="Q28" s="88" t="e">
        <f t="shared" si="10"/>
        <v>#VALUE!</v>
      </c>
      <c r="R28" s="88" t="e">
        <f t="shared" si="11"/>
        <v>#VALUE!</v>
      </c>
      <c r="S28" s="88" t="e">
        <f t="shared" si="12"/>
        <v>#VALUE!</v>
      </c>
      <c r="T28" s="88" t="e">
        <f t="shared" si="3"/>
        <v>#VALUE!</v>
      </c>
      <c r="U28" s="88" t="e">
        <f t="shared" si="13"/>
        <v>#VALUE!</v>
      </c>
      <c r="V28" s="88" t="e">
        <f t="shared" si="14"/>
        <v>#VALUE!</v>
      </c>
      <c r="W28" s="88" t="e">
        <f t="shared" si="15"/>
        <v>#VALUE!</v>
      </c>
      <c r="X28" s="88" t="e">
        <f t="shared" si="4"/>
        <v>#VALUE!</v>
      </c>
      <c r="Y28" s="88" t="e">
        <f t="shared" si="16"/>
        <v>#VALUE!</v>
      </c>
      <c r="Z28" s="88" t="e">
        <f t="shared" si="17"/>
        <v>#VALUE!</v>
      </c>
      <c r="AA28" s="88" t="e">
        <f t="shared" si="18"/>
        <v>#VALUE!</v>
      </c>
      <c r="AB28" s="90" t="e">
        <f t="shared" si="19"/>
        <v>#VALUE!</v>
      </c>
      <c r="AC28" s="90" t="e">
        <f t="shared" si="20"/>
        <v>#VALUE!</v>
      </c>
      <c r="AD28" s="80" t="e">
        <f t="shared" si="21"/>
        <v>#VALUE!</v>
      </c>
      <c r="AE28" s="80" t="e">
        <f t="shared" si="22"/>
        <v>#VALUE!</v>
      </c>
      <c r="AF28" s="101" t="e">
        <f t="shared" si="23"/>
        <v>#VALUE!</v>
      </c>
      <c r="AH28" s="80" t="e">
        <f t="shared" si="24"/>
        <v>#VALUE!</v>
      </c>
      <c r="AI28" s="80" t="e">
        <f t="shared" si="25"/>
        <v>#VALUE!</v>
      </c>
      <c r="AJ28" s="101" t="e">
        <f t="shared" si="26"/>
        <v>#VALUE!</v>
      </c>
    </row>
    <row r="29" spans="1:36" x14ac:dyDescent="0.2">
      <c r="D29" s="83" t="s">
        <v>12</v>
      </c>
      <c r="E29" s="84" t="e">
        <f t="shared" si="5"/>
        <v>#VALUE!</v>
      </c>
      <c r="F29" s="83">
        <v>500000</v>
      </c>
      <c r="G29" s="83" t="str">
        <f>IF(ISBLANK('UTM&gt;LLh'!B31),"",'UTM&gt;LLh'!D31)</f>
        <v/>
      </c>
      <c r="H29" s="83" t="str">
        <f>IF(ISBLANK('UTM&gt;LLh'!B31),"",'UTM&gt;LLh'!B31)</f>
        <v/>
      </c>
      <c r="I29" s="85" t="str">
        <f>IF(ISBLANK('UTM&gt;LLh'!B31),"",'UTM&gt;LLh'!C31)</f>
        <v/>
      </c>
      <c r="J29" s="86" t="e">
        <f t="shared" si="0"/>
        <v>#VALUE!</v>
      </c>
      <c r="K29" s="86" t="e">
        <f t="shared" si="1"/>
        <v>#VALUE!</v>
      </c>
      <c r="L29" s="87" t="e">
        <f t="shared" si="6"/>
        <v>#VALUE!</v>
      </c>
      <c r="M29" s="88" t="e">
        <f t="shared" si="7"/>
        <v>#VALUE!</v>
      </c>
      <c r="N29" s="88" t="e">
        <f t="shared" si="8"/>
        <v>#VALUE!</v>
      </c>
      <c r="O29" s="88" t="e">
        <f t="shared" si="9"/>
        <v>#VALUE!</v>
      </c>
      <c r="P29" s="88" t="e">
        <f t="shared" si="2"/>
        <v>#VALUE!</v>
      </c>
      <c r="Q29" s="88" t="e">
        <f t="shared" si="10"/>
        <v>#VALUE!</v>
      </c>
      <c r="R29" s="88" t="e">
        <f t="shared" si="11"/>
        <v>#VALUE!</v>
      </c>
      <c r="S29" s="88" t="e">
        <f t="shared" si="12"/>
        <v>#VALUE!</v>
      </c>
      <c r="T29" s="88" t="e">
        <f t="shared" si="3"/>
        <v>#VALUE!</v>
      </c>
      <c r="U29" s="88" t="e">
        <f t="shared" si="13"/>
        <v>#VALUE!</v>
      </c>
      <c r="V29" s="88" t="e">
        <f t="shared" si="14"/>
        <v>#VALUE!</v>
      </c>
      <c r="W29" s="88" t="e">
        <f t="shared" si="15"/>
        <v>#VALUE!</v>
      </c>
      <c r="X29" s="88" t="e">
        <f t="shared" si="4"/>
        <v>#VALUE!</v>
      </c>
      <c r="Y29" s="88" t="e">
        <f t="shared" si="16"/>
        <v>#VALUE!</v>
      </c>
      <c r="Z29" s="88" t="e">
        <f t="shared" si="17"/>
        <v>#VALUE!</v>
      </c>
      <c r="AA29" s="88" t="e">
        <f t="shared" si="18"/>
        <v>#VALUE!</v>
      </c>
      <c r="AB29" s="90" t="e">
        <f t="shared" si="19"/>
        <v>#VALUE!</v>
      </c>
      <c r="AC29" s="90" t="e">
        <f t="shared" si="20"/>
        <v>#VALUE!</v>
      </c>
      <c r="AD29" s="80" t="e">
        <f t="shared" si="21"/>
        <v>#VALUE!</v>
      </c>
      <c r="AE29" s="80" t="e">
        <f t="shared" si="22"/>
        <v>#VALUE!</v>
      </c>
      <c r="AF29" s="101" t="e">
        <f t="shared" si="23"/>
        <v>#VALUE!</v>
      </c>
      <c r="AH29" s="80" t="e">
        <f t="shared" si="24"/>
        <v>#VALUE!</v>
      </c>
      <c r="AI29" s="80" t="e">
        <f t="shared" si="25"/>
        <v>#VALUE!</v>
      </c>
      <c r="AJ29" s="101" t="e">
        <f t="shared" si="26"/>
        <v>#VALUE!</v>
      </c>
    </row>
    <row r="30" spans="1:36" x14ac:dyDescent="0.2">
      <c r="D30" s="83" t="s">
        <v>12</v>
      </c>
      <c r="E30" s="84" t="e">
        <f t="shared" si="5"/>
        <v>#VALUE!</v>
      </c>
      <c r="F30" s="83">
        <v>500000</v>
      </c>
      <c r="G30" s="83" t="str">
        <f>IF(ISBLANK('UTM&gt;LLh'!B32),"",'UTM&gt;LLh'!D32)</f>
        <v/>
      </c>
      <c r="H30" s="83" t="str">
        <f>IF(ISBLANK('UTM&gt;LLh'!B32),"",'UTM&gt;LLh'!B32)</f>
        <v/>
      </c>
      <c r="I30" s="85" t="str">
        <f>IF(ISBLANK('UTM&gt;LLh'!B32),"",'UTM&gt;LLh'!C32)</f>
        <v/>
      </c>
      <c r="J30" s="86" t="e">
        <f t="shared" si="0"/>
        <v>#VALUE!</v>
      </c>
      <c r="K30" s="86" t="e">
        <f t="shared" si="1"/>
        <v>#VALUE!</v>
      </c>
      <c r="L30" s="87" t="e">
        <f t="shared" si="6"/>
        <v>#VALUE!</v>
      </c>
      <c r="M30" s="88" t="e">
        <f t="shared" si="7"/>
        <v>#VALUE!</v>
      </c>
      <c r="N30" s="88" t="e">
        <f t="shared" si="8"/>
        <v>#VALUE!</v>
      </c>
      <c r="O30" s="88" t="e">
        <f t="shared" si="9"/>
        <v>#VALUE!</v>
      </c>
      <c r="P30" s="88" t="e">
        <f t="shared" si="2"/>
        <v>#VALUE!</v>
      </c>
      <c r="Q30" s="88" t="e">
        <f t="shared" si="10"/>
        <v>#VALUE!</v>
      </c>
      <c r="R30" s="88" t="e">
        <f t="shared" si="11"/>
        <v>#VALUE!</v>
      </c>
      <c r="S30" s="88" t="e">
        <f t="shared" si="12"/>
        <v>#VALUE!</v>
      </c>
      <c r="T30" s="88" t="e">
        <f t="shared" si="3"/>
        <v>#VALUE!</v>
      </c>
      <c r="U30" s="88" t="e">
        <f t="shared" si="13"/>
        <v>#VALUE!</v>
      </c>
      <c r="V30" s="88" t="e">
        <f t="shared" si="14"/>
        <v>#VALUE!</v>
      </c>
      <c r="W30" s="88" t="e">
        <f t="shared" si="15"/>
        <v>#VALUE!</v>
      </c>
      <c r="X30" s="88" t="e">
        <f t="shared" si="4"/>
        <v>#VALUE!</v>
      </c>
      <c r="Y30" s="88" t="e">
        <f t="shared" si="16"/>
        <v>#VALUE!</v>
      </c>
      <c r="Z30" s="88" t="e">
        <f t="shared" si="17"/>
        <v>#VALUE!</v>
      </c>
      <c r="AA30" s="88" t="e">
        <f t="shared" si="18"/>
        <v>#VALUE!</v>
      </c>
      <c r="AB30" s="90" t="e">
        <f t="shared" si="19"/>
        <v>#VALUE!</v>
      </c>
      <c r="AC30" s="90" t="e">
        <f t="shared" si="20"/>
        <v>#VALUE!</v>
      </c>
      <c r="AD30" s="80" t="e">
        <f t="shared" si="21"/>
        <v>#VALUE!</v>
      </c>
      <c r="AE30" s="80" t="e">
        <f t="shared" si="22"/>
        <v>#VALUE!</v>
      </c>
      <c r="AF30" s="101" t="e">
        <f t="shared" si="23"/>
        <v>#VALUE!</v>
      </c>
      <c r="AH30" s="80" t="e">
        <f t="shared" si="24"/>
        <v>#VALUE!</v>
      </c>
      <c r="AI30" s="80" t="e">
        <f t="shared" si="25"/>
        <v>#VALUE!</v>
      </c>
      <c r="AJ30" s="101" t="e">
        <f t="shared" si="26"/>
        <v>#VALUE!</v>
      </c>
    </row>
    <row r="31" spans="1:36" x14ac:dyDescent="0.2">
      <c r="D31" s="83" t="s">
        <v>12</v>
      </c>
      <c r="E31" s="84" t="e">
        <f t="shared" si="5"/>
        <v>#VALUE!</v>
      </c>
      <c r="F31" s="83">
        <v>500000</v>
      </c>
      <c r="G31" s="83" t="str">
        <f>IF(ISBLANK('UTM&gt;LLh'!B33),"",'UTM&gt;LLh'!D33)</f>
        <v/>
      </c>
      <c r="H31" s="83" t="str">
        <f>IF(ISBLANK('UTM&gt;LLh'!B33),"",'UTM&gt;LLh'!B33)</f>
        <v/>
      </c>
      <c r="I31" s="85" t="str">
        <f>IF(ISBLANK('UTM&gt;LLh'!B33),"",'UTM&gt;LLh'!C33)</f>
        <v/>
      </c>
      <c r="J31" s="86" t="e">
        <f t="shared" si="0"/>
        <v>#VALUE!</v>
      </c>
      <c r="K31" s="86" t="e">
        <f t="shared" si="1"/>
        <v>#VALUE!</v>
      </c>
      <c r="L31" s="87" t="e">
        <f t="shared" si="6"/>
        <v>#VALUE!</v>
      </c>
      <c r="M31" s="88" t="e">
        <f t="shared" si="7"/>
        <v>#VALUE!</v>
      </c>
      <c r="N31" s="88" t="e">
        <f t="shared" si="8"/>
        <v>#VALUE!</v>
      </c>
      <c r="O31" s="88" t="e">
        <f t="shared" si="9"/>
        <v>#VALUE!</v>
      </c>
      <c r="P31" s="88" t="e">
        <f t="shared" si="2"/>
        <v>#VALUE!</v>
      </c>
      <c r="Q31" s="88" t="e">
        <f t="shared" si="10"/>
        <v>#VALUE!</v>
      </c>
      <c r="R31" s="88" t="e">
        <f t="shared" si="11"/>
        <v>#VALUE!</v>
      </c>
      <c r="S31" s="88" t="e">
        <f t="shared" si="12"/>
        <v>#VALUE!</v>
      </c>
      <c r="T31" s="88" t="e">
        <f t="shared" si="3"/>
        <v>#VALUE!</v>
      </c>
      <c r="U31" s="88" t="e">
        <f t="shared" si="13"/>
        <v>#VALUE!</v>
      </c>
      <c r="V31" s="88" t="e">
        <f t="shared" si="14"/>
        <v>#VALUE!</v>
      </c>
      <c r="W31" s="88" t="e">
        <f t="shared" si="15"/>
        <v>#VALUE!</v>
      </c>
      <c r="X31" s="88" t="e">
        <f t="shared" si="4"/>
        <v>#VALUE!</v>
      </c>
      <c r="Y31" s="88" t="e">
        <f t="shared" si="16"/>
        <v>#VALUE!</v>
      </c>
      <c r="Z31" s="88" t="e">
        <f t="shared" si="17"/>
        <v>#VALUE!</v>
      </c>
      <c r="AA31" s="88" t="e">
        <f t="shared" si="18"/>
        <v>#VALUE!</v>
      </c>
      <c r="AB31" s="90" t="e">
        <f t="shared" si="19"/>
        <v>#VALUE!</v>
      </c>
      <c r="AC31" s="90" t="e">
        <f t="shared" si="20"/>
        <v>#VALUE!</v>
      </c>
      <c r="AD31" s="80" t="e">
        <f t="shared" si="21"/>
        <v>#VALUE!</v>
      </c>
      <c r="AE31" s="80" t="e">
        <f t="shared" si="22"/>
        <v>#VALUE!</v>
      </c>
      <c r="AF31" s="101" t="e">
        <f t="shared" si="23"/>
        <v>#VALUE!</v>
      </c>
      <c r="AH31" s="80" t="e">
        <f t="shared" si="24"/>
        <v>#VALUE!</v>
      </c>
      <c r="AI31" s="80" t="e">
        <f t="shared" si="25"/>
        <v>#VALUE!</v>
      </c>
      <c r="AJ31" s="101" t="e">
        <f t="shared" si="26"/>
        <v>#VALUE!</v>
      </c>
    </row>
    <row r="32" spans="1:36" x14ac:dyDescent="0.2">
      <c r="D32" s="83" t="s">
        <v>12</v>
      </c>
      <c r="E32" s="84" t="e">
        <f t="shared" si="5"/>
        <v>#VALUE!</v>
      </c>
      <c r="F32" s="83">
        <v>500000</v>
      </c>
      <c r="G32" s="83" t="str">
        <f>IF(ISBLANK('UTM&gt;LLh'!B34),"",'UTM&gt;LLh'!D34)</f>
        <v/>
      </c>
      <c r="H32" s="83" t="str">
        <f>IF(ISBLANK('UTM&gt;LLh'!B34),"",'UTM&gt;LLh'!B34)</f>
        <v/>
      </c>
      <c r="I32" s="85" t="str">
        <f>IF(ISBLANK('UTM&gt;LLh'!B34),"",'UTM&gt;LLh'!C34)</f>
        <v/>
      </c>
      <c r="J32" s="86" t="e">
        <f t="shared" si="0"/>
        <v>#VALUE!</v>
      </c>
      <c r="K32" s="86" t="e">
        <f t="shared" si="1"/>
        <v>#VALUE!</v>
      </c>
      <c r="L32" s="87" t="e">
        <f t="shared" si="6"/>
        <v>#VALUE!</v>
      </c>
      <c r="M32" s="88" t="e">
        <f t="shared" si="7"/>
        <v>#VALUE!</v>
      </c>
      <c r="N32" s="88" t="e">
        <f t="shared" si="8"/>
        <v>#VALUE!</v>
      </c>
      <c r="O32" s="88" t="e">
        <f t="shared" si="9"/>
        <v>#VALUE!</v>
      </c>
      <c r="P32" s="88" t="e">
        <f t="shared" si="2"/>
        <v>#VALUE!</v>
      </c>
      <c r="Q32" s="88" t="e">
        <f t="shared" si="10"/>
        <v>#VALUE!</v>
      </c>
      <c r="R32" s="88" t="e">
        <f t="shared" si="11"/>
        <v>#VALUE!</v>
      </c>
      <c r="S32" s="88" t="e">
        <f t="shared" si="12"/>
        <v>#VALUE!</v>
      </c>
      <c r="T32" s="88" t="e">
        <f t="shared" si="3"/>
        <v>#VALUE!</v>
      </c>
      <c r="U32" s="88" t="e">
        <f t="shared" si="13"/>
        <v>#VALUE!</v>
      </c>
      <c r="V32" s="88" t="e">
        <f t="shared" si="14"/>
        <v>#VALUE!</v>
      </c>
      <c r="W32" s="88" t="e">
        <f t="shared" si="15"/>
        <v>#VALUE!</v>
      </c>
      <c r="X32" s="88" t="e">
        <f t="shared" si="4"/>
        <v>#VALUE!</v>
      </c>
      <c r="Y32" s="88" t="e">
        <f t="shared" si="16"/>
        <v>#VALUE!</v>
      </c>
      <c r="Z32" s="88" t="e">
        <f t="shared" si="17"/>
        <v>#VALUE!</v>
      </c>
      <c r="AA32" s="88" t="e">
        <f t="shared" si="18"/>
        <v>#VALUE!</v>
      </c>
      <c r="AB32" s="90" t="e">
        <f t="shared" si="19"/>
        <v>#VALUE!</v>
      </c>
      <c r="AC32" s="90" t="e">
        <f t="shared" si="20"/>
        <v>#VALUE!</v>
      </c>
      <c r="AD32" s="80" t="e">
        <f t="shared" si="21"/>
        <v>#VALUE!</v>
      </c>
      <c r="AE32" s="80" t="e">
        <f t="shared" si="22"/>
        <v>#VALUE!</v>
      </c>
      <c r="AF32" s="101" t="e">
        <f t="shared" si="23"/>
        <v>#VALUE!</v>
      </c>
      <c r="AH32" s="80" t="e">
        <f t="shared" si="24"/>
        <v>#VALUE!</v>
      </c>
      <c r="AI32" s="80" t="e">
        <f t="shared" si="25"/>
        <v>#VALUE!</v>
      </c>
      <c r="AJ32" s="101" t="e">
        <f t="shared" si="26"/>
        <v>#VALUE!</v>
      </c>
    </row>
    <row r="33" spans="4:36" x14ac:dyDescent="0.2">
      <c r="D33" s="83" t="s">
        <v>12</v>
      </c>
      <c r="E33" s="84" t="e">
        <f t="shared" si="5"/>
        <v>#VALUE!</v>
      </c>
      <c r="F33" s="83">
        <v>500000</v>
      </c>
      <c r="G33" s="83" t="str">
        <f>IF(ISBLANK('UTM&gt;LLh'!B35),"",'UTM&gt;LLh'!D35)</f>
        <v/>
      </c>
      <c r="H33" s="83" t="str">
        <f>IF(ISBLANK('UTM&gt;LLh'!B35),"",'UTM&gt;LLh'!B35)</f>
        <v/>
      </c>
      <c r="I33" s="85" t="str">
        <f>IF(ISBLANK('UTM&gt;LLh'!B35),"",'UTM&gt;LLh'!C35)</f>
        <v/>
      </c>
      <c r="J33" s="86" t="e">
        <f t="shared" si="0"/>
        <v>#VALUE!</v>
      </c>
      <c r="K33" s="86" t="e">
        <f t="shared" si="1"/>
        <v>#VALUE!</v>
      </c>
      <c r="L33" s="87" t="e">
        <f t="shared" si="6"/>
        <v>#VALUE!</v>
      </c>
      <c r="M33" s="88" t="e">
        <f t="shared" si="7"/>
        <v>#VALUE!</v>
      </c>
      <c r="N33" s="88" t="e">
        <f t="shared" si="8"/>
        <v>#VALUE!</v>
      </c>
      <c r="O33" s="88" t="e">
        <f t="shared" si="9"/>
        <v>#VALUE!</v>
      </c>
      <c r="P33" s="88" t="e">
        <f t="shared" si="2"/>
        <v>#VALUE!</v>
      </c>
      <c r="Q33" s="88" t="e">
        <f t="shared" si="10"/>
        <v>#VALUE!</v>
      </c>
      <c r="R33" s="88" t="e">
        <f t="shared" si="11"/>
        <v>#VALUE!</v>
      </c>
      <c r="S33" s="88" t="e">
        <f t="shared" si="12"/>
        <v>#VALUE!</v>
      </c>
      <c r="T33" s="88" t="e">
        <f t="shared" si="3"/>
        <v>#VALUE!</v>
      </c>
      <c r="U33" s="88" t="e">
        <f t="shared" si="13"/>
        <v>#VALUE!</v>
      </c>
      <c r="V33" s="88" t="e">
        <f t="shared" si="14"/>
        <v>#VALUE!</v>
      </c>
      <c r="W33" s="88" t="e">
        <f t="shared" si="15"/>
        <v>#VALUE!</v>
      </c>
      <c r="X33" s="88" t="e">
        <f t="shared" si="4"/>
        <v>#VALUE!</v>
      </c>
      <c r="Y33" s="88" t="e">
        <f t="shared" si="16"/>
        <v>#VALUE!</v>
      </c>
      <c r="Z33" s="88" t="e">
        <f t="shared" si="17"/>
        <v>#VALUE!</v>
      </c>
      <c r="AA33" s="88" t="e">
        <f t="shared" si="18"/>
        <v>#VALUE!</v>
      </c>
      <c r="AB33" s="90" t="e">
        <f t="shared" si="19"/>
        <v>#VALUE!</v>
      </c>
      <c r="AC33" s="90" t="e">
        <f t="shared" si="20"/>
        <v>#VALUE!</v>
      </c>
      <c r="AD33" s="80" t="e">
        <f t="shared" si="21"/>
        <v>#VALUE!</v>
      </c>
      <c r="AE33" s="80" t="e">
        <f t="shared" si="22"/>
        <v>#VALUE!</v>
      </c>
      <c r="AF33" s="101" t="e">
        <f t="shared" si="23"/>
        <v>#VALUE!</v>
      </c>
      <c r="AH33" s="80" t="e">
        <f t="shared" si="24"/>
        <v>#VALUE!</v>
      </c>
      <c r="AI33" s="80" t="e">
        <f t="shared" si="25"/>
        <v>#VALUE!</v>
      </c>
      <c r="AJ33" s="101" t="e">
        <f t="shared" si="26"/>
        <v>#VALUE!</v>
      </c>
    </row>
    <row r="34" spans="4:36" x14ac:dyDescent="0.2">
      <c r="D34" s="83" t="s">
        <v>12</v>
      </c>
      <c r="E34" s="84" t="e">
        <f t="shared" si="5"/>
        <v>#VALUE!</v>
      </c>
      <c r="F34" s="83">
        <v>500000</v>
      </c>
      <c r="G34" s="83" t="str">
        <f>IF(ISBLANK('UTM&gt;LLh'!B36),"",'UTM&gt;LLh'!D36)</f>
        <v/>
      </c>
      <c r="H34" s="83" t="str">
        <f>IF(ISBLANK('UTM&gt;LLh'!B36),"",'UTM&gt;LLh'!B36)</f>
        <v/>
      </c>
      <c r="I34" s="85" t="str">
        <f>IF(ISBLANK('UTM&gt;LLh'!B36),"",'UTM&gt;LLh'!C36)</f>
        <v/>
      </c>
      <c r="J34" s="86" t="e">
        <f t="shared" ref="J34:J65" si="27">IF(D34="N",I34/(k0*AA),(10000000-I34)/(k0*AA))</f>
        <v>#VALUE!</v>
      </c>
      <c r="K34" s="86" t="e">
        <f t="shared" ref="K34:K65" si="28">(H34-F34)/(k0*AA)</f>
        <v>#VALUE!</v>
      </c>
      <c r="L34" s="87" t="e">
        <f t="shared" si="6"/>
        <v>#VALUE!</v>
      </c>
      <c r="M34" s="88" t="e">
        <f t="shared" si="7"/>
        <v>#VALUE!</v>
      </c>
      <c r="N34" s="88" t="e">
        <f t="shared" si="8"/>
        <v>#VALUE!</v>
      </c>
      <c r="O34" s="88" t="e">
        <f t="shared" si="9"/>
        <v>#VALUE!</v>
      </c>
      <c r="P34" s="88" t="e">
        <f t="shared" si="2"/>
        <v>#VALUE!</v>
      </c>
      <c r="Q34" s="88" t="e">
        <f t="shared" si="10"/>
        <v>#VALUE!</v>
      </c>
      <c r="R34" s="88" t="e">
        <f t="shared" si="11"/>
        <v>#VALUE!</v>
      </c>
      <c r="S34" s="88" t="e">
        <f t="shared" si="12"/>
        <v>#VALUE!</v>
      </c>
      <c r="T34" s="88" t="e">
        <f t="shared" si="3"/>
        <v>#VALUE!</v>
      </c>
      <c r="U34" s="88" t="e">
        <f t="shared" si="13"/>
        <v>#VALUE!</v>
      </c>
      <c r="V34" s="88" t="e">
        <f t="shared" si="14"/>
        <v>#VALUE!</v>
      </c>
      <c r="W34" s="88" t="e">
        <f t="shared" si="15"/>
        <v>#VALUE!</v>
      </c>
      <c r="X34" s="88" t="e">
        <f t="shared" si="4"/>
        <v>#VALUE!</v>
      </c>
      <c r="Y34" s="88" t="e">
        <f t="shared" si="16"/>
        <v>#VALUE!</v>
      </c>
      <c r="Z34" s="88" t="e">
        <f t="shared" si="17"/>
        <v>#VALUE!</v>
      </c>
      <c r="AA34" s="88" t="e">
        <f t="shared" si="18"/>
        <v>#VALUE!</v>
      </c>
      <c r="AB34" s="90" t="e">
        <f t="shared" si="19"/>
        <v>#VALUE!</v>
      </c>
      <c r="AC34" s="90" t="e">
        <f t="shared" si="20"/>
        <v>#VALUE!</v>
      </c>
      <c r="AD34" s="80" t="e">
        <f t="shared" si="21"/>
        <v>#VALUE!</v>
      </c>
      <c r="AE34" s="80" t="e">
        <f t="shared" si="22"/>
        <v>#VALUE!</v>
      </c>
      <c r="AF34" s="101" t="e">
        <f t="shared" si="23"/>
        <v>#VALUE!</v>
      </c>
      <c r="AH34" s="80" t="e">
        <f t="shared" si="24"/>
        <v>#VALUE!</v>
      </c>
      <c r="AI34" s="80" t="e">
        <f t="shared" si="25"/>
        <v>#VALUE!</v>
      </c>
      <c r="AJ34" s="101" t="e">
        <f t="shared" si="26"/>
        <v>#VALUE!</v>
      </c>
    </row>
    <row r="35" spans="4:36" x14ac:dyDescent="0.2">
      <c r="D35" s="83" t="s">
        <v>12</v>
      </c>
      <c r="E35" s="84" t="e">
        <f t="shared" si="5"/>
        <v>#VALUE!</v>
      </c>
      <c r="F35" s="83">
        <v>500000</v>
      </c>
      <c r="G35" s="83" t="str">
        <f>IF(ISBLANK('UTM&gt;LLh'!B37),"",'UTM&gt;LLh'!D37)</f>
        <v/>
      </c>
      <c r="H35" s="83" t="str">
        <f>IF(ISBLANK('UTM&gt;LLh'!B37),"",'UTM&gt;LLh'!B37)</f>
        <v/>
      </c>
      <c r="I35" s="85" t="str">
        <f>IF(ISBLANK('UTM&gt;LLh'!B37),"",'UTM&gt;LLh'!C37)</f>
        <v/>
      </c>
      <c r="J35" s="86" t="e">
        <f t="shared" si="27"/>
        <v>#VALUE!</v>
      </c>
      <c r="K35" s="86" t="e">
        <f t="shared" si="28"/>
        <v>#VALUE!</v>
      </c>
      <c r="L35" s="87" t="e">
        <f t="shared" si="6"/>
        <v>#VALUE!</v>
      </c>
      <c r="M35" s="88" t="e">
        <f t="shared" si="7"/>
        <v>#VALUE!</v>
      </c>
      <c r="N35" s="88" t="e">
        <f t="shared" si="8"/>
        <v>#VALUE!</v>
      </c>
      <c r="O35" s="88" t="e">
        <f t="shared" si="9"/>
        <v>#VALUE!</v>
      </c>
      <c r="P35" s="88" t="e">
        <f t="shared" si="2"/>
        <v>#VALUE!</v>
      </c>
      <c r="Q35" s="88" t="e">
        <f t="shared" si="10"/>
        <v>#VALUE!</v>
      </c>
      <c r="R35" s="88" t="e">
        <f t="shared" si="11"/>
        <v>#VALUE!</v>
      </c>
      <c r="S35" s="88" t="e">
        <f t="shared" si="12"/>
        <v>#VALUE!</v>
      </c>
      <c r="T35" s="88" t="e">
        <f t="shared" si="3"/>
        <v>#VALUE!</v>
      </c>
      <c r="U35" s="88" t="e">
        <f t="shared" si="13"/>
        <v>#VALUE!</v>
      </c>
      <c r="V35" s="88" t="e">
        <f t="shared" si="14"/>
        <v>#VALUE!</v>
      </c>
      <c r="W35" s="88" t="e">
        <f t="shared" si="15"/>
        <v>#VALUE!</v>
      </c>
      <c r="X35" s="88" t="e">
        <f t="shared" si="4"/>
        <v>#VALUE!</v>
      </c>
      <c r="Y35" s="88" t="e">
        <f t="shared" si="16"/>
        <v>#VALUE!</v>
      </c>
      <c r="Z35" s="88" t="e">
        <f t="shared" si="17"/>
        <v>#VALUE!</v>
      </c>
      <c r="AA35" s="88" t="e">
        <f t="shared" si="18"/>
        <v>#VALUE!</v>
      </c>
      <c r="AB35" s="90" t="e">
        <f t="shared" si="19"/>
        <v>#VALUE!</v>
      </c>
      <c r="AC35" s="90" t="e">
        <f t="shared" si="20"/>
        <v>#VALUE!</v>
      </c>
      <c r="AD35" s="80" t="e">
        <f t="shared" si="21"/>
        <v>#VALUE!</v>
      </c>
      <c r="AE35" s="80" t="e">
        <f t="shared" si="22"/>
        <v>#VALUE!</v>
      </c>
      <c r="AF35" s="101" t="e">
        <f t="shared" si="23"/>
        <v>#VALUE!</v>
      </c>
      <c r="AH35" s="80" t="e">
        <f t="shared" si="24"/>
        <v>#VALUE!</v>
      </c>
      <c r="AI35" s="80" t="e">
        <f t="shared" si="25"/>
        <v>#VALUE!</v>
      </c>
      <c r="AJ35" s="101" t="e">
        <f t="shared" si="26"/>
        <v>#VALUE!</v>
      </c>
    </row>
    <row r="36" spans="4:36" x14ac:dyDescent="0.2">
      <c r="D36" s="83" t="s">
        <v>12</v>
      </c>
      <c r="E36" s="84" t="e">
        <f t="shared" si="5"/>
        <v>#VALUE!</v>
      </c>
      <c r="F36" s="83">
        <v>500000</v>
      </c>
      <c r="G36" s="83" t="str">
        <f>IF(ISBLANK('UTM&gt;LLh'!B38),"",'UTM&gt;LLh'!D38)</f>
        <v/>
      </c>
      <c r="H36" s="83" t="str">
        <f>IF(ISBLANK('UTM&gt;LLh'!B38),"",'UTM&gt;LLh'!B38)</f>
        <v/>
      </c>
      <c r="I36" s="85" t="str">
        <f>IF(ISBLANK('UTM&gt;LLh'!B38),"",'UTM&gt;LLh'!C38)</f>
        <v/>
      </c>
      <c r="J36" s="86" t="e">
        <f t="shared" si="27"/>
        <v>#VALUE!</v>
      </c>
      <c r="K36" s="86" t="e">
        <f t="shared" si="28"/>
        <v>#VALUE!</v>
      </c>
      <c r="L36" s="87" t="e">
        <f t="shared" si="6"/>
        <v>#VALUE!</v>
      </c>
      <c r="M36" s="88" t="e">
        <f t="shared" si="7"/>
        <v>#VALUE!</v>
      </c>
      <c r="N36" s="88" t="e">
        <f t="shared" si="8"/>
        <v>#VALUE!</v>
      </c>
      <c r="O36" s="88" t="e">
        <f t="shared" si="9"/>
        <v>#VALUE!</v>
      </c>
      <c r="P36" s="88" t="e">
        <f t="shared" si="2"/>
        <v>#VALUE!</v>
      </c>
      <c r="Q36" s="88" t="e">
        <f t="shared" si="10"/>
        <v>#VALUE!</v>
      </c>
      <c r="R36" s="88" t="e">
        <f t="shared" si="11"/>
        <v>#VALUE!</v>
      </c>
      <c r="S36" s="88" t="e">
        <f t="shared" si="12"/>
        <v>#VALUE!</v>
      </c>
      <c r="T36" s="88" t="e">
        <f t="shared" si="3"/>
        <v>#VALUE!</v>
      </c>
      <c r="U36" s="88" t="e">
        <f t="shared" si="13"/>
        <v>#VALUE!</v>
      </c>
      <c r="V36" s="88" t="e">
        <f t="shared" si="14"/>
        <v>#VALUE!</v>
      </c>
      <c r="W36" s="88" t="e">
        <f t="shared" si="15"/>
        <v>#VALUE!</v>
      </c>
      <c r="X36" s="88" t="e">
        <f t="shared" si="4"/>
        <v>#VALUE!</v>
      </c>
      <c r="Y36" s="88" t="e">
        <f t="shared" si="16"/>
        <v>#VALUE!</v>
      </c>
      <c r="Z36" s="88" t="e">
        <f t="shared" si="17"/>
        <v>#VALUE!</v>
      </c>
      <c r="AA36" s="88" t="e">
        <f t="shared" si="18"/>
        <v>#VALUE!</v>
      </c>
      <c r="AB36" s="90" t="e">
        <f t="shared" si="19"/>
        <v>#VALUE!</v>
      </c>
      <c r="AC36" s="90" t="e">
        <f t="shared" si="20"/>
        <v>#VALUE!</v>
      </c>
      <c r="AD36" s="80" t="e">
        <f t="shared" si="21"/>
        <v>#VALUE!</v>
      </c>
      <c r="AE36" s="80" t="e">
        <f t="shared" si="22"/>
        <v>#VALUE!</v>
      </c>
      <c r="AF36" s="101" t="e">
        <f t="shared" si="23"/>
        <v>#VALUE!</v>
      </c>
      <c r="AH36" s="80" t="e">
        <f t="shared" si="24"/>
        <v>#VALUE!</v>
      </c>
      <c r="AI36" s="80" t="e">
        <f t="shared" si="25"/>
        <v>#VALUE!</v>
      </c>
      <c r="AJ36" s="101" t="e">
        <f t="shared" si="26"/>
        <v>#VALUE!</v>
      </c>
    </row>
    <row r="37" spans="4:36" x14ac:dyDescent="0.2">
      <c r="D37" s="83" t="s">
        <v>12</v>
      </c>
      <c r="E37" s="84" t="e">
        <f t="shared" si="5"/>
        <v>#VALUE!</v>
      </c>
      <c r="F37" s="83">
        <v>500000</v>
      </c>
      <c r="G37" s="83" t="str">
        <f>IF(ISBLANK('UTM&gt;LLh'!B39),"",'UTM&gt;LLh'!D39)</f>
        <v/>
      </c>
      <c r="H37" s="83" t="str">
        <f>IF(ISBLANK('UTM&gt;LLh'!B39),"",'UTM&gt;LLh'!B39)</f>
        <v/>
      </c>
      <c r="I37" s="85" t="str">
        <f>IF(ISBLANK('UTM&gt;LLh'!B39),"",'UTM&gt;LLh'!C39)</f>
        <v/>
      </c>
      <c r="J37" s="86" t="e">
        <f t="shared" si="27"/>
        <v>#VALUE!</v>
      </c>
      <c r="K37" s="86" t="e">
        <f t="shared" si="28"/>
        <v>#VALUE!</v>
      </c>
      <c r="L37" s="87" t="e">
        <f t="shared" si="6"/>
        <v>#VALUE!</v>
      </c>
      <c r="M37" s="88" t="e">
        <f t="shared" si="7"/>
        <v>#VALUE!</v>
      </c>
      <c r="N37" s="88" t="e">
        <f t="shared" si="8"/>
        <v>#VALUE!</v>
      </c>
      <c r="O37" s="88" t="e">
        <f t="shared" si="9"/>
        <v>#VALUE!</v>
      </c>
      <c r="P37" s="88" t="e">
        <f t="shared" si="2"/>
        <v>#VALUE!</v>
      </c>
      <c r="Q37" s="88" t="e">
        <f t="shared" si="10"/>
        <v>#VALUE!</v>
      </c>
      <c r="R37" s="88" t="e">
        <f t="shared" si="11"/>
        <v>#VALUE!</v>
      </c>
      <c r="S37" s="88" t="e">
        <f t="shared" si="12"/>
        <v>#VALUE!</v>
      </c>
      <c r="T37" s="88" t="e">
        <f t="shared" si="3"/>
        <v>#VALUE!</v>
      </c>
      <c r="U37" s="88" t="e">
        <f t="shared" si="13"/>
        <v>#VALUE!</v>
      </c>
      <c r="V37" s="88" t="e">
        <f t="shared" si="14"/>
        <v>#VALUE!</v>
      </c>
      <c r="W37" s="88" t="e">
        <f t="shared" si="15"/>
        <v>#VALUE!</v>
      </c>
      <c r="X37" s="88" t="e">
        <f t="shared" si="4"/>
        <v>#VALUE!</v>
      </c>
      <c r="Y37" s="88" t="e">
        <f t="shared" si="16"/>
        <v>#VALUE!</v>
      </c>
      <c r="Z37" s="88" t="e">
        <f t="shared" si="17"/>
        <v>#VALUE!</v>
      </c>
      <c r="AA37" s="88" t="e">
        <f t="shared" si="18"/>
        <v>#VALUE!</v>
      </c>
      <c r="AB37" s="90" t="e">
        <f t="shared" si="19"/>
        <v>#VALUE!</v>
      </c>
      <c r="AC37" s="90" t="e">
        <f t="shared" si="20"/>
        <v>#VALUE!</v>
      </c>
      <c r="AD37" s="80" t="e">
        <f t="shared" si="21"/>
        <v>#VALUE!</v>
      </c>
      <c r="AE37" s="80" t="e">
        <f t="shared" si="22"/>
        <v>#VALUE!</v>
      </c>
      <c r="AF37" s="101" t="e">
        <f t="shared" si="23"/>
        <v>#VALUE!</v>
      </c>
      <c r="AH37" s="80" t="e">
        <f t="shared" si="24"/>
        <v>#VALUE!</v>
      </c>
      <c r="AI37" s="80" t="e">
        <f t="shared" si="25"/>
        <v>#VALUE!</v>
      </c>
      <c r="AJ37" s="101" t="e">
        <f t="shared" si="26"/>
        <v>#VALUE!</v>
      </c>
    </row>
    <row r="38" spans="4:36" x14ac:dyDescent="0.2">
      <c r="D38" s="83" t="s">
        <v>12</v>
      </c>
      <c r="E38" s="84" t="e">
        <f t="shared" si="5"/>
        <v>#VALUE!</v>
      </c>
      <c r="F38" s="83">
        <v>500000</v>
      </c>
      <c r="G38" s="83" t="str">
        <f>IF(ISBLANK('UTM&gt;LLh'!B40),"",'UTM&gt;LLh'!D40)</f>
        <v/>
      </c>
      <c r="H38" s="83" t="str">
        <f>IF(ISBLANK('UTM&gt;LLh'!B40),"",'UTM&gt;LLh'!B40)</f>
        <v/>
      </c>
      <c r="I38" s="85" t="str">
        <f>IF(ISBLANK('UTM&gt;LLh'!B40),"",'UTM&gt;LLh'!C40)</f>
        <v/>
      </c>
      <c r="J38" s="86" t="e">
        <f t="shared" si="27"/>
        <v>#VALUE!</v>
      </c>
      <c r="K38" s="86" t="e">
        <f t="shared" si="28"/>
        <v>#VALUE!</v>
      </c>
      <c r="L38" s="87" t="e">
        <f t="shared" si="6"/>
        <v>#VALUE!</v>
      </c>
      <c r="M38" s="88" t="e">
        <f t="shared" si="7"/>
        <v>#VALUE!</v>
      </c>
      <c r="N38" s="88" t="e">
        <f t="shared" si="8"/>
        <v>#VALUE!</v>
      </c>
      <c r="O38" s="88" t="e">
        <f t="shared" si="9"/>
        <v>#VALUE!</v>
      </c>
      <c r="P38" s="88" t="e">
        <f t="shared" si="2"/>
        <v>#VALUE!</v>
      </c>
      <c r="Q38" s="88" t="e">
        <f t="shared" si="10"/>
        <v>#VALUE!</v>
      </c>
      <c r="R38" s="88" t="e">
        <f t="shared" si="11"/>
        <v>#VALUE!</v>
      </c>
      <c r="S38" s="88" t="e">
        <f t="shared" si="12"/>
        <v>#VALUE!</v>
      </c>
      <c r="T38" s="88" t="e">
        <f t="shared" si="3"/>
        <v>#VALUE!</v>
      </c>
      <c r="U38" s="88" t="e">
        <f t="shared" si="13"/>
        <v>#VALUE!</v>
      </c>
      <c r="V38" s="88" t="e">
        <f t="shared" si="14"/>
        <v>#VALUE!</v>
      </c>
      <c r="W38" s="88" t="e">
        <f t="shared" si="15"/>
        <v>#VALUE!</v>
      </c>
      <c r="X38" s="88" t="e">
        <f t="shared" si="4"/>
        <v>#VALUE!</v>
      </c>
      <c r="Y38" s="88" t="e">
        <f t="shared" si="16"/>
        <v>#VALUE!</v>
      </c>
      <c r="Z38" s="88" t="e">
        <f t="shared" si="17"/>
        <v>#VALUE!</v>
      </c>
      <c r="AA38" s="88" t="e">
        <f t="shared" si="18"/>
        <v>#VALUE!</v>
      </c>
      <c r="AB38" s="90" t="e">
        <f t="shared" si="19"/>
        <v>#VALUE!</v>
      </c>
      <c r="AC38" s="90" t="e">
        <f t="shared" si="20"/>
        <v>#VALUE!</v>
      </c>
      <c r="AD38" s="80" t="e">
        <f t="shared" si="21"/>
        <v>#VALUE!</v>
      </c>
      <c r="AE38" s="80" t="e">
        <f t="shared" si="22"/>
        <v>#VALUE!</v>
      </c>
      <c r="AF38" s="101" t="e">
        <f t="shared" si="23"/>
        <v>#VALUE!</v>
      </c>
      <c r="AH38" s="80" t="e">
        <f t="shared" si="24"/>
        <v>#VALUE!</v>
      </c>
      <c r="AI38" s="80" t="e">
        <f t="shared" si="25"/>
        <v>#VALUE!</v>
      </c>
      <c r="AJ38" s="101" t="e">
        <f t="shared" si="26"/>
        <v>#VALUE!</v>
      </c>
    </row>
    <row r="39" spans="4:36" x14ac:dyDescent="0.2">
      <c r="D39" s="83" t="s">
        <v>12</v>
      </c>
      <c r="E39" s="84" t="e">
        <f t="shared" si="5"/>
        <v>#VALUE!</v>
      </c>
      <c r="F39" s="83">
        <v>500000</v>
      </c>
      <c r="G39" s="83" t="str">
        <f>IF(ISBLANK('UTM&gt;LLh'!B41),"",'UTM&gt;LLh'!D41)</f>
        <v/>
      </c>
      <c r="H39" s="83" t="str">
        <f>IF(ISBLANK('UTM&gt;LLh'!B41),"",'UTM&gt;LLh'!B41)</f>
        <v/>
      </c>
      <c r="I39" s="85" t="str">
        <f>IF(ISBLANK('UTM&gt;LLh'!B41),"",'UTM&gt;LLh'!C41)</f>
        <v/>
      </c>
      <c r="J39" s="86" t="e">
        <f t="shared" si="27"/>
        <v>#VALUE!</v>
      </c>
      <c r="K39" s="86" t="e">
        <f t="shared" si="28"/>
        <v>#VALUE!</v>
      </c>
      <c r="L39" s="87" t="e">
        <f t="shared" si="6"/>
        <v>#VALUE!</v>
      </c>
      <c r="M39" s="88" t="e">
        <f t="shared" si="7"/>
        <v>#VALUE!</v>
      </c>
      <c r="N39" s="88" t="e">
        <f t="shared" si="8"/>
        <v>#VALUE!</v>
      </c>
      <c r="O39" s="88" t="e">
        <f t="shared" si="9"/>
        <v>#VALUE!</v>
      </c>
      <c r="P39" s="88" t="e">
        <f t="shared" si="2"/>
        <v>#VALUE!</v>
      </c>
      <c r="Q39" s="88" t="e">
        <f t="shared" si="10"/>
        <v>#VALUE!</v>
      </c>
      <c r="R39" s="88" t="e">
        <f t="shared" si="11"/>
        <v>#VALUE!</v>
      </c>
      <c r="S39" s="88" t="e">
        <f t="shared" si="12"/>
        <v>#VALUE!</v>
      </c>
      <c r="T39" s="88" t="e">
        <f t="shared" si="3"/>
        <v>#VALUE!</v>
      </c>
      <c r="U39" s="88" t="e">
        <f t="shared" si="13"/>
        <v>#VALUE!</v>
      </c>
      <c r="V39" s="88" t="e">
        <f t="shared" si="14"/>
        <v>#VALUE!</v>
      </c>
      <c r="W39" s="88" t="e">
        <f t="shared" si="15"/>
        <v>#VALUE!</v>
      </c>
      <c r="X39" s="88" t="e">
        <f t="shared" si="4"/>
        <v>#VALUE!</v>
      </c>
      <c r="Y39" s="88" t="e">
        <f t="shared" si="16"/>
        <v>#VALUE!</v>
      </c>
      <c r="Z39" s="88" t="e">
        <f t="shared" si="17"/>
        <v>#VALUE!</v>
      </c>
      <c r="AA39" s="88" t="e">
        <f t="shared" si="18"/>
        <v>#VALUE!</v>
      </c>
      <c r="AB39" s="90" t="e">
        <f t="shared" si="19"/>
        <v>#VALUE!</v>
      </c>
      <c r="AC39" s="90" t="e">
        <f t="shared" si="20"/>
        <v>#VALUE!</v>
      </c>
      <c r="AD39" s="80" t="e">
        <f t="shared" si="21"/>
        <v>#VALUE!</v>
      </c>
      <c r="AE39" s="80" t="e">
        <f t="shared" si="22"/>
        <v>#VALUE!</v>
      </c>
      <c r="AF39" s="101" t="e">
        <f t="shared" si="23"/>
        <v>#VALUE!</v>
      </c>
      <c r="AH39" s="80" t="e">
        <f t="shared" si="24"/>
        <v>#VALUE!</v>
      </c>
      <c r="AI39" s="80" t="e">
        <f t="shared" si="25"/>
        <v>#VALUE!</v>
      </c>
      <c r="AJ39" s="101" t="e">
        <f t="shared" si="26"/>
        <v>#VALUE!</v>
      </c>
    </row>
    <row r="40" spans="4:36" x14ac:dyDescent="0.2">
      <c r="D40" s="83" t="s">
        <v>12</v>
      </c>
      <c r="E40" s="84" t="e">
        <f t="shared" si="5"/>
        <v>#VALUE!</v>
      </c>
      <c r="F40" s="83">
        <v>500000</v>
      </c>
      <c r="G40" s="83" t="str">
        <f>IF(ISBLANK('UTM&gt;LLh'!B42),"",'UTM&gt;LLh'!D42)</f>
        <v/>
      </c>
      <c r="H40" s="83" t="str">
        <f>IF(ISBLANK('UTM&gt;LLh'!B42),"",'UTM&gt;LLh'!B42)</f>
        <v/>
      </c>
      <c r="I40" s="85" t="str">
        <f>IF(ISBLANK('UTM&gt;LLh'!B42),"",'UTM&gt;LLh'!C42)</f>
        <v/>
      </c>
      <c r="J40" s="86" t="e">
        <f t="shared" si="27"/>
        <v>#VALUE!</v>
      </c>
      <c r="K40" s="86" t="e">
        <f t="shared" si="28"/>
        <v>#VALUE!</v>
      </c>
      <c r="L40" s="87" t="e">
        <f t="shared" si="6"/>
        <v>#VALUE!</v>
      </c>
      <c r="M40" s="88" t="e">
        <f t="shared" si="7"/>
        <v>#VALUE!</v>
      </c>
      <c r="N40" s="88" t="e">
        <f t="shared" si="8"/>
        <v>#VALUE!</v>
      </c>
      <c r="O40" s="88" t="e">
        <f t="shared" si="9"/>
        <v>#VALUE!</v>
      </c>
      <c r="P40" s="88" t="e">
        <f t="shared" si="2"/>
        <v>#VALUE!</v>
      </c>
      <c r="Q40" s="88" t="e">
        <f t="shared" si="10"/>
        <v>#VALUE!</v>
      </c>
      <c r="R40" s="88" t="e">
        <f t="shared" si="11"/>
        <v>#VALUE!</v>
      </c>
      <c r="S40" s="88" t="e">
        <f t="shared" si="12"/>
        <v>#VALUE!</v>
      </c>
      <c r="T40" s="88" t="e">
        <f t="shared" si="3"/>
        <v>#VALUE!</v>
      </c>
      <c r="U40" s="88" t="e">
        <f t="shared" si="13"/>
        <v>#VALUE!</v>
      </c>
      <c r="V40" s="88" t="e">
        <f t="shared" si="14"/>
        <v>#VALUE!</v>
      </c>
      <c r="W40" s="88" t="e">
        <f t="shared" si="15"/>
        <v>#VALUE!</v>
      </c>
      <c r="X40" s="88" t="e">
        <f t="shared" si="4"/>
        <v>#VALUE!</v>
      </c>
      <c r="Y40" s="88" t="e">
        <f t="shared" si="16"/>
        <v>#VALUE!</v>
      </c>
      <c r="Z40" s="88" t="e">
        <f t="shared" si="17"/>
        <v>#VALUE!</v>
      </c>
      <c r="AA40" s="88" t="e">
        <f t="shared" si="18"/>
        <v>#VALUE!</v>
      </c>
      <c r="AB40" s="90" t="e">
        <f t="shared" si="19"/>
        <v>#VALUE!</v>
      </c>
      <c r="AC40" s="90" t="e">
        <f t="shared" si="20"/>
        <v>#VALUE!</v>
      </c>
      <c r="AD40" s="80" t="e">
        <f t="shared" si="21"/>
        <v>#VALUE!</v>
      </c>
      <c r="AE40" s="80" t="e">
        <f t="shared" si="22"/>
        <v>#VALUE!</v>
      </c>
      <c r="AF40" s="101" t="e">
        <f t="shared" si="23"/>
        <v>#VALUE!</v>
      </c>
      <c r="AH40" s="80" t="e">
        <f t="shared" si="24"/>
        <v>#VALUE!</v>
      </c>
      <c r="AI40" s="80" t="e">
        <f t="shared" si="25"/>
        <v>#VALUE!</v>
      </c>
      <c r="AJ40" s="101" t="e">
        <f t="shared" si="26"/>
        <v>#VALUE!</v>
      </c>
    </row>
    <row r="41" spans="4:36" x14ac:dyDescent="0.2">
      <c r="D41" s="83" t="s">
        <v>12</v>
      </c>
      <c r="E41" s="84" t="e">
        <f t="shared" si="5"/>
        <v>#VALUE!</v>
      </c>
      <c r="F41" s="83">
        <v>500000</v>
      </c>
      <c r="G41" s="83" t="str">
        <f>IF(ISBLANK('UTM&gt;LLh'!B43),"",'UTM&gt;LLh'!D43)</f>
        <v/>
      </c>
      <c r="H41" s="83" t="str">
        <f>IF(ISBLANK('UTM&gt;LLh'!B43),"",'UTM&gt;LLh'!B43)</f>
        <v/>
      </c>
      <c r="I41" s="85" t="str">
        <f>IF(ISBLANK('UTM&gt;LLh'!B43),"",'UTM&gt;LLh'!C43)</f>
        <v/>
      </c>
      <c r="J41" s="86" t="e">
        <f t="shared" si="27"/>
        <v>#VALUE!</v>
      </c>
      <c r="K41" s="86" t="e">
        <f t="shared" si="28"/>
        <v>#VALUE!</v>
      </c>
      <c r="L41" s="87" t="e">
        <f t="shared" si="6"/>
        <v>#VALUE!</v>
      </c>
      <c r="M41" s="88" t="e">
        <f t="shared" si="7"/>
        <v>#VALUE!</v>
      </c>
      <c r="N41" s="88" t="e">
        <f t="shared" si="8"/>
        <v>#VALUE!</v>
      </c>
      <c r="O41" s="88" t="e">
        <f t="shared" si="9"/>
        <v>#VALUE!</v>
      </c>
      <c r="P41" s="88" t="e">
        <f t="shared" si="2"/>
        <v>#VALUE!</v>
      </c>
      <c r="Q41" s="88" t="e">
        <f t="shared" si="10"/>
        <v>#VALUE!</v>
      </c>
      <c r="R41" s="88" t="e">
        <f t="shared" si="11"/>
        <v>#VALUE!</v>
      </c>
      <c r="S41" s="88" t="e">
        <f t="shared" si="12"/>
        <v>#VALUE!</v>
      </c>
      <c r="T41" s="88" t="e">
        <f t="shared" si="3"/>
        <v>#VALUE!</v>
      </c>
      <c r="U41" s="88" t="e">
        <f t="shared" si="13"/>
        <v>#VALUE!</v>
      </c>
      <c r="V41" s="88" t="e">
        <f t="shared" si="14"/>
        <v>#VALUE!</v>
      </c>
      <c r="W41" s="88" t="e">
        <f t="shared" si="15"/>
        <v>#VALUE!</v>
      </c>
      <c r="X41" s="88" t="e">
        <f t="shared" si="4"/>
        <v>#VALUE!</v>
      </c>
      <c r="Y41" s="88" t="e">
        <f t="shared" si="16"/>
        <v>#VALUE!</v>
      </c>
      <c r="Z41" s="88" t="e">
        <f t="shared" si="17"/>
        <v>#VALUE!</v>
      </c>
      <c r="AA41" s="88" t="e">
        <f t="shared" si="18"/>
        <v>#VALUE!</v>
      </c>
      <c r="AB41" s="90" t="e">
        <f t="shared" si="19"/>
        <v>#VALUE!</v>
      </c>
      <c r="AC41" s="90" t="e">
        <f t="shared" si="20"/>
        <v>#VALUE!</v>
      </c>
      <c r="AD41" s="80" t="e">
        <f t="shared" si="21"/>
        <v>#VALUE!</v>
      </c>
      <c r="AE41" s="80" t="e">
        <f t="shared" si="22"/>
        <v>#VALUE!</v>
      </c>
      <c r="AF41" s="101" t="e">
        <f t="shared" si="23"/>
        <v>#VALUE!</v>
      </c>
      <c r="AH41" s="80" t="e">
        <f t="shared" si="24"/>
        <v>#VALUE!</v>
      </c>
      <c r="AI41" s="80" t="e">
        <f t="shared" si="25"/>
        <v>#VALUE!</v>
      </c>
      <c r="AJ41" s="101" t="e">
        <f t="shared" si="26"/>
        <v>#VALUE!</v>
      </c>
    </row>
    <row r="42" spans="4:36" x14ac:dyDescent="0.2">
      <c r="D42" s="83" t="s">
        <v>12</v>
      </c>
      <c r="E42" s="84" t="e">
        <f t="shared" si="5"/>
        <v>#VALUE!</v>
      </c>
      <c r="F42" s="83">
        <v>500000</v>
      </c>
      <c r="G42" s="83" t="str">
        <f>IF(ISBLANK('UTM&gt;LLh'!B44),"",'UTM&gt;LLh'!D44)</f>
        <v/>
      </c>
      <c r="H42" s="83" t="str">
        <f>IF(ISBLANK('UTM&gt;LLh'!B44),"",'UTM&gt;LLh'!B44)</f>
        <v/>
      </c>
      <c r="I42" s="85" t="str">
        <f>IF(ISBLANK('UTM&gt;LLh'!B44),"",'UTM&gt;LLh'!C44)</f>
        <v/>
      </c>
      <c r="J42" s="86" t="e">
        <f t="shared" si="27"/>
        <v>#VALUE!</v>
      </c>
      <c r="K42" s="86" t="e">
        <f t="shared" si="28"/>
        <v>#VALUE!</v>
      </c>
      <c r="L42" s="87" t="e">
        <f t="shared" si="6"/>
        <v>#VALUE!</v>
      </c>
      <c r="M42" s="88" t="e">
        <f t="shared" si="7"/>
        <v>#VALUE!</v>
      </c>
      <c r="N42" s="88" t="e">
        <f t="shared" si="8"/>
        <v>#VALUE!</v>
      </c>
      <c r="O42" s="88" t="e">
        <f t="shared" si="9"/>
        <v>#VALUE!</v>
      </c>
      <c r="P42" s="88" t="e">
        <f t="shared" si="2"/>
        <v>#VALUE!</v>
      </c>
      <c r="Q42" s="88" t="e">
        <f t="shared" si="10"/>
        <v>#VALUE!</v>
      </c>
      <c r="R42" s="88" t="e">
        <f t="shared" si="11"/>
        <v>#VALUE!</v>
      </c>
      <c r="S42" s="88" t="e">
        <f t="shared" si="12"/>
        <v>#VALUE!</v>
      </c>
      <c r="T42" s="88" t="e">
        <f t="shared" si="3"/>
        <v>#VALUE!</v>
      </c>
      <c r="U42" s="88" t="e">
        <f t="shared" si="13"/>
        <v>#VALUE!</v>
      </c>
      <c r="V42" s="88" t="e">
        <f t="shared" si="14"/>
        <v>#VALUE!</v>
      </c>
      <c r="W42" s="88" t="e">
        <f t="shared" si="15"/>
        <v>#VALUE!</v>
      </c>
      <c r="X42" s="88" t="e">
        <f t="shared" si="4"/>
        <v>#VALUE!</v>
      </c>
      <c r="Y42" s="88" t="e">
        <f t="shared" si="16"/>
        <v>#VALUE!</v>
      </c>
      <c r="Z42" s="88" t="e">
        <f t="shared" si="17"/>
        <v>#VALUE!</v>
      </c>
      <c r="AA42" s="88" t="e">
        <f t="shared" si="18"/>
        <v>#VALUE!</v>
      </c>
      <c r="AB42" s="90" t="e">
        <f t="shared" si="19"/>
        <v>#VALUE!</v>
      </c>
      <c r="AC42" s="90" t="e">
        <f t="shared" si="20"/>
        <v>#VALUE!</v>
      </c>
      <c r="AD42" s="80" t="e">
        <f t="shared" si="21"/>
        <v>#VALUE!</v>
      </c>
      <c r="AE42" s="80" t="e">
        <f t="shared" si="22"/>
        <v>#VALUE!</v>
      </c>
      <c r="AF42" s="101" t="e">
        <f t="shared" si="23"/>
        <v>#VALUE!</v>
      </c>
      <c r="AH42" s="80" t="e">
        <f t="shared" si="24"/>
        <v>#VALUE!</v>
      </c>
      <c r="AI42" s="80" t="e">
        <f t="shared" si="25"/>
        <v>#VALUE!</v>
      </c>
      <c r="AJ42" s="101" t="e">
        <f t="shared" si="26"/>
        <v>#VALUE!</v>
      </c>
    </row>
    <row r="43" spans="4:36" x14ac:dyDescent="0.2">
      <c r="D43" s="83" t="s">
        <v>12</v>
      </c>
      <c r="E43" s="84" t="e">
        <f t="shared" si="5"/>
        <v>#VALUE!</v>
      </c>
      <c r="F43" s="83">
        <v>500000</v>
      </c>
      <c r="G43" s="83" t="str">
        <f>IF(ISBLANK('UTM&gt;LLh'!B45),"",'UTM&gt;LLh'!D45)</f>
        <v/>
      </c>
      <c r="H43" s="83" t="str">
        <f>IF(ISBLANK('UTM&gt;LLh'!B45),"",'UTM&gt;LLh'!B45)</f>
        <v/>
      </c>
      <c r="I43" s="85" t="str">
        <f>IF(ISBLANK('UTM&gt;LLh'!B45),"",'UTM&gt;LLh'!C45)</f>
        <v/>
      </c>
      <c r="J43" s="86" t="e">
        <f t="shared" si="27"/>
        <v>#VALUE!</v>
      </c>
      <c r="K43" s="86" t="e">
        <f t="shared" si="28"/>
        <v>#VALUE!</v>
      </c>
      <c r="L43" s="87" t="e">
        <f t="shared" si="6"/>
        <v>#VALUE!</v>
      </c>
      <c r="M43" s="88" t="e">
        <f t="shared" si="7"/>
        <v>#VALUE!</v>
      </c>
      <c r="N43" s="88" t="e">
        <f t="shared" si="8"/>
        <v>#VALUE!</v>
      </c>
      <c r="O43" s="88" t="e">
        <f t="shared" si="9"/>
        <v>#VALUE!</v>
      </c>
      <c r="P43" s="88" t="e">
        <f t="shared" si="2"/>
        <v>#VALUE!</v>
      </c>
      <c r="Q43" s="88" t="e">
        <f t="shared" si="10"/>
        <v>#VALUE!</v>
      </c>
      <c r="R43" s="88" t="e">
        <f t="shared" si="11"/>
        <v>#VALUE!</v>
      </c>
      <c r="S43" s="88" t="e">
        <f t="shared" si="12"/>
        <v>#VALUE!</v>
      </c>
      <c r="T43" s="88" t="e">
        <f t="shared" si="3"/>
        <v>#VALUE!</v>
      </c>
      <c r="U43" s="88" t="e">
        <f t="shared" si="13"/>
        <v>#VALUE!</v>
      </c>
      <c r="V43" s="88" t="e">
        <f t="shared" si="14"/>
        <v>#VALUE!</v>
      </c>
      <c r="W43" s="88" t="e">
        <f t="shared" si="15"/>
        <v>#VALUE!</v>
      </c>
      <c r="X43" s="88" t="e">
        <f t="shared" si="4"/>
        <v>#VALUE!</v>
      </c>
      <c r="Y43" s="88" t="e">
        <f t="shared" si="16"/>
        <v>#VALUE!</v>
      </c>
      <c r="Z43" s="88" t="e">
        <f t="shared" si="17"/>
        <v>#VALUE!</v>
      </c>
      <c r="AA43" s="88" t="e">
        <f t="shared" si="18"/>
        <v>#VALUE!</v>
      </c>
      <c r="AB43" s="90" t="e">
        <f t="shared" si="19"/>
        <v>#VALUE!</v>
      </c>
      <c r="AC43" s="90" t="e">
        <f t="shared" si="20"/>
        <v>#VALUE!</v>
      </c>
      <c r="AD43" s="80" t="e">
        <f t="shared" si="21"/>
        <v>#VALUE!</v>
      </c>
      <c r="AE43" s="80" t="e">
        <f t="shared" si="22"/>
        <v>#VALUE!</v>
      </c>
      <c r="AF43" s="101" t="e">
        <f t="shared" si="23"/>
        <v>#VALUE!</v>
      </c>
      <c r="AH43" s="80" t="e">
        <f t="shared" si="24"/>
        <v>#VALUE!</v>
      </c>
      <c r="AI43" s="80" t="e">
        <f t="shared" si="25"/>
        <v>#VALUE!</v>
      </c>
      <c r="AJ43" s="101" t="e">
        <f t="shared" si="26"/>
        <v>#VALUE!</v>
      </c>
    </row>
    <row r="44" spans="4:36" x14ac:dyDescent="0.2">
      <c r="D44" s="83" t="s">
        <v>12</v>
      </c>
      <c r="E44" s="84" t="e">
        <f t="shared" si="5"/>
        <v>#VALUE!</v>
      </c>
      <c r="F44" s="83">
        <v>500000</v>
      </c>
      <c r="G44" s="83" t="str">
        <f>IF(ISBLANK('UTM&gt;LLh'!B46),"",'UTM&gt;LLh'!D46)</f>
        <v/>
      </c>
      <c r="H44" s="83" t="str">
        <f>IF(ISBLANK('UTM&gt;LLh'!B46),"",'UTM&gt;LLh'!B46)</f>
        <v/>
      </c>
      <c r="I44" s="85" t="str">
        <f>IF(ISBLANK('UTM&gt;LLh'!B46),"",'UTM&gt;LLh'!C46)</f>
        <v/>
      </c>
      <c r="J44" s="86" t="e">
        <f t="shared" si="27"/>
        <v>#VALUE!</v>
      </c>
      <c r="K44" s="86" t="e">
        <f t="shared" si="28"/>
        <v>#VALUE!</v>
      </c>
      <c r="L44" s="87" t="e">
        <f t="shared" si="6"/>
        <v>#VALUE!</v>
      </c>
      <c r="M44" s="88" t="e">
        <f t="shared" si="7"/>
        <v>#VALUE!</v>
      </c>
      <c r="N44" s="88" t="e">
        <f t="shared" si="8"/>
        <v>#VALUE!</v>
      </c>
      <c r="O44" s="88" t="e">
        <f t="shared" si="9"/>
        <v>#VALUE!</v>
      </c>
      <c r="P44" s="88" t="e">
        <f t="shared" si="2"/>
        <v>#VALUE!</v>
      </c>
      <c r="Q44" s="88" t="e">
        <f t="shared" si="10"/>
        <v>#VALUE!</v>
      </c>
      <c r="R44" s="88" t="e">
        <f t="shared" si="11"/>
        <v>#VALUE!</v>
      </c>
      <c r="S44" s="88" t="e">
        <f t="shared" si="12"/>
        <v>#VALUE!</v>
      </c>
      <c r="T44" s="88" t="e">
        <f t="shared" si="3"/>
        <v>#VALUE!</v>
      </c>
      <c r="U44" s="88" t="e">
        <f t="shared" si="13"/>
        <v>#VALUE!</v>
      </c>
      <c r="V44" s="88" t="e">
        <f t="shared" si="14"/>
        <v>#VALUE!</v>
      </c>
      <c r="W44" s="88" t="e">
        <f t="shared" si="15"/>
        <v>#VALUE!</v>
      </c>
      <c r="X44" s="88" t="e">
        <f t="shared" si="4"/>
        <v>#VALUE!</v>
      </c>
      <c r="Y44" s="88" t="e">
        <f t="shared" si="16"/>
        <v>#VALUE!</v>
      </c>
      <c r="Z44" s="88" t="e">
        <f t="shared" si="17"/>
        <v>#VALUE!</v>
      </c>
      <c r="AA44" s="88" t="e">
        <f t="shared" si="18"/>
        <v>#VALUE!</v>
      </c>
      <c r="AB44" s="90" t="e">
        <f t="shared" si="19"/>
        <v>#VALUE!</v>
      </c>
      <c r="AC44" s="90" t="e">
        <f t="shared" si="20"/>
        <v>#VALUE!</v>
      </c>
      <c r="AD44" s="80" t="e">
        <f t="shared" si="21"/>
        <v>#VALUE!</v>
      </c>
      <c r="AE44" s="80" t="e">
        <f t="shared" si="22"/>
        <v>#VALUE!</v>
      </c>
      <c r="AF44" s="101" t="e">
        <f t="shared" si="23"/>
        <v>#VALUE!</v>
      </c>
      <c r="AH44" s="80" t="e">
        <f t="shared" si="24"/>
        <v>#VALUE!</v>
      </c>
      <c r="AI44" s="80" t="e">
        <f t="shared" si="25"/>
        <v>#VALUE!</v>
      </c>
      <c r="AJ44" s="101" t="e">
        <f t="shared" si="26"/>
        <v>#VALUE!</v>
      </c>
    </row>
    <row r="45" spans="4:36" x14ac:dyDescent="0.2">
      <c r="D45" s="83" t="s">
        <v>12</v>
      </c>
      <c r="E45" s="84" t="e">
        <f t="shared" si="5"/>
        <v>#VALUE!</v>
      </c>
      <c r="F45" s="83">
        <v>500000</v>
      </c>
      <c r="G45" s="83" t="str">
        <f>IF(ISBLANK('UTM&gt;LLh'!B47),"",'UTM&gt;LLh'!D47)</f>
        <v/>
      </c>
      <c r="H45" s="83" t="str">
        <f>IF(ISBLANK('UTM&gt;LLh'!B47),"",'UTM&gt;LLh'!B47)</f>
        <v/>
      </c>
      <c r="I45" s="85" t="str">
        <f>IF(ISBLANK('UTM&gt;LLh'!B47),"",'UTM&gt;LLh'!C47)</f>
        <v/>
      </c>
      <c r="J45" s="86" t="e">
        <f t="shared" si="27"/>
        <v>#VALUE!</v>
      </c>
      <c r="K45" s="86" t="e">
        <f t="shared" si="28"/>
        <v>#VALUE!</v>
      </c>
      <c r="L45" s="87" t="e">
        <f t="shared" si="6"/>
        <v>#VALUE!</v>
      </c>
      <c r="M45" s="88" t="e">
        <f t="shared" si="7"/>
        <v>#VALUE!</v>
      </c>
      <c r="N45" s="88" t="e">
        <f t="shared" si="8"/>
        <v>#VALUE!</v>
      </c>
      <c r="O45" s="88" t="e">
        <f t="shared" si="9"/>
        <v>#VALUE!</v>
      </c>
      <c r="P45" s="88" t="e">
        <f t="shared" si="2"/>
        <v>#VALUE!</v>
      </c>
      <c r="Q45" s="88" t="e">
        <f t="shared" si="10"/>
        <v>#VALUE!</v>
      </c>
      <c r="R45" s="88" t="e">
        <f t="shared" si="11"/>
        <v>#VALUE!</v>
      </c>
      <c r="S45" s="88" t="e">
        <f t="shared" si="12"/>
        <v>#VALUE!</v>
      </c>
      <c r="T45" s="88" t="e">
        <f t="shared" si="3"/>
        <v>#VALUE!</v>
      </c>
      <c r="U45" s="88" t="e">
        <f t="shared" si="13"/>
        <v>#VALUE!</v>
      </c>
      <c r="V45" s="88" t="e">
        <f t="shared" si="14"/>
        <v>#VALUE!</v>
      </c>
      <c r="W45" s="88" t="e">
        <f t="shared" si="15"/>
        <v>#VALUE!</v>
      </c>
      <c r="X45" s="88" t="e">
        <f t="shared" si="4"/>
        <v>#VALUE!</v>
      </c>
      <c r="Y45" s="88" t="e">
        <f t="shared" si="16"/>
        <v>#VALUE!</v>
      </c>
      <c r="Z45" s="88" t="e">
        <f t="shared" si="17"/>
        <v>#VALUE!</v>
      </c>
      <c r="AA45" s="88" t="e">
        <f t="shared" si="18"/>
        <v>#VALUE!</v>
      </c>
      <c r="AB45" s="90" t="e">
        <f t="shared" si="19"/>
        <v>#VALUE!</v>
      </c>
      <c r="AC45" s="90" t="e">
        <f t="shared" si="20"/>
        <v>#VALUE!</v>
      </c>
      <c r="AD45" s="80" t="e">
        <f t="shared" si="21"/>
        <v>#VALUE!</v>
      </c>
      <c r="AE45" s="80" t="e">
        <f t="shared" si="22"/>
        <v>#VALUE!</v>
      </c>
      <c r="AF45" s="101" t="e">
        <f t="shared" si="23"/>
        <v>#VALUE!</v>
      </c>
      <c r="AH45" s="80" t="e">
        <f t="shared" si="24"/>
        <v>#VALUE!</v>
      </c>
      <c r="AI45" s="80" t="e">
        <f t="shared" si="25"/>
        <v>#VALUE!</v>
      </c>
      <c r="AJ45" s="101" t="e">
        <f t="shared" si="26"/>
        <v>#VALUE!</v>
      </c>
    </row>
    <row r="46" spans="4:36" x14ac:dyDescent="0.2">
      <c r="D46" s="83" t="s">
        <v>12</v>
      </c>
      <c r="E46" s="84" t="e">
        <f t="shared" si="5"/>
        <v>#VALUE!</v>
      </c>
      <c r="F46" s="83">
        <v>500000</v>
      </c>
      <c r="G46" s="83" t="str">
        <f>IF(ISBLANK('UTM&gt;LLh'!B48),"",'UTM&gt;LLh'!D48)</f>
        <v/>
      </c>
      <c r="H46" s="83" t="str">
        <f>IF(ISBLANK('UTM&gt;LLh'!B48),"",'UTM&gt;LLh'!B48)</f>
        <v/>
      </c>
      <c r="I46" s="85" t="str">
        <f>IF(ISBLANK('UTM&gt;LLh'!B48),"",'UTM&gt;LLh'!C48)</f>
        <v/>
      </c>
      <c r="J46" s="86" t="e">
        <f t="shared" si="27"/>
        <v>#VALUE!</v>
      </c>
      <c r="K46" s="86" t="e">
        <f t="shared" si="28"/>
        <v>#VALUE!</v>
      </c>
      <c r="L46" s="87" t="e">
        <f t="shared" si="6"/>
        <v>#VALUE!</v>
      </c>
      <c r="M46" s="88" t="e">
        <f t="shared" si="7"/>
        <v>#VALUE!</v>
      </c>
      <c r="N46" s="88" t="e">
        <f t="shared" si="8"/>
        <v>#VALUE!</v>
      </c>
      <c r="O46" s="88" t="e">
        <f t="shared" si="9"/>
        <v>#VALUE!</v>
      </c>
      <c r="P46" s="88" t="e">
        <f t="shared" si="2"/>
        <v>#VALUE!</v>
      </c>
      <c r="Q46" s="88" t="e">
        <f t="shared" si="10"/>
        <v>#VALUE!</v>
      </c>
      <c r="R46" s="88" t="e">
        <f t="shared" si="11"/>
        <v>#VALUE!</v>
      </c>
      <c r="S46" s="88" t="e">
        <f t="shared" si="12"/>
        <v>#VALUE!</v>
      </c>
      <c r="T46" s="88" t="e">
        <f t="shared" si="3"/>
        <v>#VALUE!</v>
      </c>
      <c r="U46" s="88" t="e">
        <f t="shared" si="13"/>
        <v>#VALUE!</v>
      </c>
      <c r="V46" s="88" t="e">
        <f t="shared" si="14"/>
        <v>#VALUE!</v>
      </c>
      <c r="W46" s="88" t="e">
        <f t="shared" si="15"/>
        <v>#VALUE!</v>
      </c>
      <c r="X46" s="88" t="e">
        <f t="shared" si="4"/>
        <v>#VALUE!</v>
      </c>
      <c r="Y46" s="88" t="e">
        <f t="shared" si="16"/>
        <v>#VALUE!</v>
      </c>
      <c r="Z46" s="88" t="e">
        <f t="shared" si="17"/>
        <v>#VALUE!</v>
      </c>
      <c r="AA46" s="88" t="e">
        <f t="shared" si="18"/>
        <v>#VALUE!</v>
      </c>
      <c r="AB46" s="90" t="e">
        <f t="shared" si="19"/>
        <v>#VALUE!</v>
      </c>
      <c r="AC46" s="90" t="e">
        <f t="shared" si="20"/>
        <v>#VALUE!</v>
      </c>
      <c r="AD46" s="80" t="e">
        <f t="shared" si="21"/>
        <v>#VALUE!</v>
      </c>
      <c r="AE46" s="80" t="e">
        <f t="shared" si="22"/>
        <v>#VALUE!</v>
      </c>
      <c r="AF46" s="101" t="e">
        <f t="shared" si="23"/>
        <v>#VALUE!</v>
      </c>
      <c r="AH46" s="80" t="e">
        <f t="shared" si="24"/>
        <v>#VALUE!</v>
      </c>
      <c r="AI46" s="80" t="e">
        <f t="shared" si="25"/>
        <v>#VALUE!</v>
      </c>
      <c r="AJ46" s="101" t="e">
        <f t="shared" si="26"/>
        <v>#VALUE!</v>
      </c>
    </row>
    <row r="47" spans="4:36" x14ac:dyDescent="0.2">
      <c r="D47" s="83" t="s">
        <v>12</v>
      </c>
      <c r="E47" s="84" t="e">
        <f t="shared" si="5"/>
        <v>#VALUE!</v>
      </c>
      <c r="F47" s="83">
        <v>500000</v>
      </c>
      <c r="G47" s="83" t="str">
        <f>IF(ISBLANK('UTM&gt;LLh'!B49),"",'UTM&gt;LLh'!D49)</f>
        <v/>
      </c>
      <c r="H47" s="83" t="str">
        <f>IF(ISBLANK('UTM&gt;LLh'!B49),"",'UTM&gt;LLh'!B49)</f>
        <v/>
      </c>
      <c r="I47" s="85" t="str">
        <f>IF(ISBLANK('UTM&gt;LLh'!B49),"",'UTM&gt;LLh'!C49)</f>
        <v/>
      </c>
      <c r="J47" s="86" t="e">
        <f t="shared" si="27"/>
        <v>#VALUE!</v>
      </c>
      <c r="K47" s="86" t="e">
        <f t="shared" si="28"/>
        <v>#VALUE!</v>
      </c>
      <c r="L47" s="87" t="e">
        <f t="shared" si="6"/>
        <v>#VALUE!</v>
      </c>
      <c r="M47" s="88" t="e">
        <f t="shared" si="7"/>
        <v>#VALUE!</v>
      </c>
      <c r="N47" s="88" t="e">
        <f t="shared" si="8"/>
        <v>#VALUE!</v>
      </c>
      <c r="O47" s="88" t="e">
        <f t="shared" si="9"/>
        <v>#VALUE!</v>
      </c>
      <c r="P47" s="88" t="e">
        <f t="shared" si="2"/>
        <v>#VALUE!</v>
      </c>
      <c r="Q47" s="88" t="e">
        <f t="shared" si="10"/>
        <v>#VALUE!</v>
      </c>
      <c r="R47" s="88" t="e">
        <f t="shared" si="11"/>
        <v>#VALUE!</v>
      </c>
      <c r="S47" s="88" t="e">
        <f t="shared" si="12"/>
        <v>#VALUE!</v>
      </c>
      <c r="T47" s="88" t="e">
        <f t="shared" si="3"/>
        <v>#VALUE!</v>
      </c>
      <c r="U47" s="88" t="e">
        <f t="shared" si="13"/>
        <v>#VALUE!</v>
      </c>
      <c r="V47" s="88" t="e">
        <f t="shared" si="14"/>
        <v>#VALUE!</v>
      </c>
      <c r="W47" s="88" t="e">
        <f t="shared" si="15"/>
        <v>#VALUE!</v>
      </c>
      <c r="X47" s="88" t="e">
        <f t="shared" si="4"/>
        <v>#VALUE!</v>
      </c>
      <c r="Y47" s="88" t="e">
        <f t="shared" si="16"/>
        <v>#VALUE!</v>
      </c>
      <c r="Z47" s="88" t="e">
        <f t="shared" si="17"/>
        <v>#VALUE!</v>
      </c>
      <c r="AA47" s="88" t="e">
        <f t="shared" si="18"/>
        <v>#VALUE!</v>
      </c>
      <c r="AB47" s="90" t="e">
        <f t="shared" si="19"/>
        <v>#VALUE!</v>
      </c>
      <c r="AC47" s="90" t="e">
        <f t="shared" si="20"/>
        <v>#VALUE!</v>
      </c>
      <c r="AD47" s="80" t="e">
        <f t="shared" si="21"/>
        <v>#VALUE!</v>
      </c>
      <c r="AE47" s="80" t="e">
        <f t="shared" si="22"/>
        <v>#VALUE!</v>
      </c>
      <c r="AF47" s="101" t="e">
        <f t="shared" si="23"/>
        <v>#VALUE!</v>
      </c>
      <c r="AH47" s="80" t="e">
        <f t="shared" si="24"/>
        <v>#VALUE!</v>
      </c>
      <c r="AI47" s="80" t="e">
        <f t="shared" si="25"/>
        <v>#VALUE!</v>
      </c>
      <c r="AJ47" s="101" t="e">
        <f t="shared" si="26"/>
        <v>#VALUE!</v>
      </c>
    </row>
    <row r="48" spans="4:36" x14ac:dyDescent="0.2">
      <c r="D48" s="83" t="s">
        <v>12</v>
      </c>
      <c r="E48" s="84" t="e">
        <f t="shared" si="5"/>
        <v>#VALUE!</v>
      </c>
      <c r="F48" s="83">
        <v>500000</v>
      </c>
      <c r="G48" s="83" t="str">
        <f>IF(ISBLANK('UTM&gt;LLh'!B50),"",'UTM&gt;LLh'!D50)</f>
        <v/>
      </c>
      <c r="H48" s="83" t="str">
        <f>IF(ISBLANK('UTM&gt;LLh'!B50),"",'UTM&gt;LLh'!B50)</f>
        <v/>
      </c>
      <c r="I48" s="85" t="str">
        <f>IF(ISBLANK('UTM&gt;LLh'!B50),"",'UTM&gt;LLh'!C50)</f>
        <v/>
      </c>
      <c r="J48" s="86" t="e">
        <f t="shared" si="27"/>
        <v>#VALUE!</v>
      </c>
      <c r="K48" s="86" t="e">
        <f t="shared" si="28"/>
        <v>#VALUE!</v>
      </c>
      <c r="L48" s="87" t="e">
        <f t="shared" si="6"/>
        <v>#VALUE!</v>
      </c>
      <c r="M48" s="88" t="e">
        <f t="shared" si="7"/>
        <v>#VALUE!</v>
      </c>
      <c r="N48" s="88" t="e">
        <f t="shared" si="8"/>
        <v>#VALUE!</v>
      </c>
      <c r="O48" s="88" t="e">
        <f t="shared" si="9"/>
        <v>#VALUE!</v>
      </c>
      <c r="P48" s="88" t="e">
        <f t="shared" si="2"/>
        <v>#VALUE!</v>
      </c>
      <c r="Q48" s="88" t="e">
        <f t="shared" si="10"/>
        <v>#VALUE!</v>
      </c>
      <c r="R48" s="88" t="e">
        <f t="shared" si="11"/>
        <v>#VALUE!</v>
      </c>
      <c r="S48" s="88" t="e">
        <f t="shared" si="12"/>
        <v>#VALUE!</v>
      </c>
      <c r="T48" s="88" t="e">
        <f t="shared" si="3"/>
        <v>#VALUE!</v>
      </c>
      <c r="U48" s="88" t="e">
        <f t="shared" si="13"/>
        <v>#VALUE!</v>
      </c>
      <c r="V48" s="88" t="e">
        <f t="shared" si="14"/>
        <v>#VALUE!</v>
      </c>
      <c r="W48" s="88" t="e">
        <f t="shared" si="15"/>
        <v>#VALUE!</v>
      </c>
      <c r="X48" s="88" t="e">
        <f t="shared" si="4"/>
        <v>#VALUE!</v>
      </c>
      <c r="Y48" s="88" t="e">
        <f t="shared" si="16"/>
        <v>#VALUE!</v>
      </c>
      <c r="Z48" s="88" t="e">
        <f t="shared" si="17"/>
        <v>#VALUE!</v>
      </c>
      <c r="AA48" s="88" t="e">
        <f t="shared" si="18"/>
        <v>#VALUE!</v>
      </c>
      <c r="AB48" s="90" t="e">
        <f t="shared" si="19"/>
        <v>#VALUE!</v>
      </c>
      <c r="AC48" s="90" t="e">
        <f t="shared" si="20"/>
        <v>#VALUE!</v>
      </c>
      <c r="AD48" s="80" t="e">
        <f t="shared" si="21"/>
        <v>#VALUE!</v>
      </c>
      <c r="AE48" s="80" t="e">
        <f t="shared" si="22"/>
        <v>#VALUE!</v>
      </c>
      <c r="AF48" s="101" t="e">
        <f t="shared" si="23"/>
        <v>#VALUE!</v>
      </c>
      <c r="AH48" s="80" t="e">
        <f t="shared" si="24"/>
        <v>#VALUE!</v>
      </c>
      <c r="AI48" s="80" t="e">
        <f t="shared" si="25"/>
        <v>#VALUE!</v>
      </c>
      <c r="AJ48" s="101" t="e">
        <f t="shared" si="26"/>
        <v>#VALUE!</v>
      </c>
    </row>
    <row r="49" spans="4:36" x14ac:dyDescent="0.2">
      <c r="D49" s="83" t="s">
        <v>12</v>
      </c>
      <c r="E49" s="84" t="e">
        <f t="shared" si="5"/>
        <v>#VALUE!</v>
      </c>
      <c r="F49" s="83">
        <v>500000</v>
      </c>
      <c r="G49" s="83" t="str">
        <f>IF(ISBLANK('UTM&gt;LLh'!B51),"",'UTM&gt;LLh'!D51)</f>
        <v/>
      </c>
      <c r="H49" s="83" t="str">
        <f>IF(ISBLANK('UTM&gt;LLh'!B51),"",'UTM&gt;LLh'!B51)</f>
        <v/>
      </c>
      <c r="I49" s="85" t="str">
        <f>IF(ISBLANK('UTM&gt;LLh'!B51),"",'UTM&gt;LLh'!C51)</f>
        <v/>
      </c>
      <c r="J49" s="86" t="e">
        <f t="shared" si="27"/>
        <v>#VALUE!</v>
      </c>
      <c r="K49" s="86" t="e">
        <f t="shared" si="28"/>
        <v>#VALUE!</v>
      </c>
      <c r="L49" s="87" t="e">
        <f t="shared" si="6"/>
        <v>#VALUE!</v>
      </c>
      <c r="M49" s="88" t="e">
        <f t="shared" si="7"/>
        <v>#VALUE!</v>
      </c>
      <c r="N49" s="88" t="e">
        <f t="shared" si="8"/>
        <v>#VALUE!</v>
      </c>
      <c r="O49" s="88" t="e">
        <f t="shared" si="9"/>
        <v>#VALUE!</v>
      </c>
      <c r="P49" s="88" t="e">
        <f t="shared" si="2"/>
        <v>#VALUE!</v>
      </c>
      <c r="Q49" s="88" t="e">
        <f t="shared" si="10"/>
        <v>#VALUE!</v>
      </c>
      <c r="R49" s="88" t="e">
        <f t="shared" si="11"/>
        <v>#VALUE!</v>
      </c>
      <c r="S49" s="88" t="e">
        <f t="shared" si="12"/>
        <v>#VALUE!</v>
      </c>
      <c r="T49" s="88" t="e">
        <f t="shared" si="3"/>
        <v>#VALUE!</v>
      </c>
      <c r="U49" s="88" t="e">
        <f t="shared" si="13"/>
        <v>#VALUE!</v>
      </c>
      <c r="V49" s="88" t="e">
        <f t="shared" si="14"/>
        <v>#VALUE!</v>
      </c>
      <c r="W49" s="88" t="e">
        <f t="shared" si="15"/>
        <v>#VALUE!</v>
      </c>
      <c r="X49" s="88" t="e">
        <f t="shared" si="4"/>
        <v>#VALUE!</v>
      </c>
      <c r="Y49" s="88" t="e">
        <f t="shared" si="16"/>
        <v>#VALUE!</v>
      </c>
      <c r="Z49" s="88" t="e">
        <f t="shared" si="17"/>
        <v>#VALUE!</v>
      </c>
      <c r="AA49" s="88" t="e">
        <f t="shared" si="18"/>
        <v>#VALUE!</v>
      </c>
      <c r="AB49" s="90" t="e">
        <f t="shared" si="19"/>
        <v>#VALUE!</v>
      </c>
      <c r="AC49" s="90" t="e">
        <f t="shared" si="20"/>
        <v>#VALUE!</v>
      </c>
      <c r="AD49" s="80" t="e">
        <f t="shared" si="21"/>
        <v>#VALUE!</v>
      </c>
      <c r="AE49" s="80" t="e">
        <f t="shared" si="22"/>
        <v>#VALUE!</v>
      </c>
      <c r="AF49" s="101" t="e">
        <f t="shared" si="23"/>
        <v>#VALUE!</v>
      </c>
      <c r="AH49" s="80" t="e">
        <f t="shared" si="24"/>
        <v>#VALUE!</v>
      </c>
      <c r="AI49" s="80" t="e">
        <f t="shared" si="25"/>
        <v>#VALUE!</v>
      </c>
      <c r="AJ49" s="101" t="e">
        <f t="shared" si="26"/>
        <v>#VALUE!</v>
      </c>
    </row>
    <row r="50" spans="4:36" x14ac:dyDescent="0.2">
      <c r="D50" s="83" t="s">
        <v>12</v>
      </c>
      <c r="E50" s="84" t="e">
        <f t="shared" si="5"/>
        <v>#VALUE!</v>
      </c>
      <c r="F50" s="83">
        <v>500000</v>
      </c>
      <c r="G50" s="83" t="str">
        <f>IF(ISBLANK('UTM&gt;LLh'!B52),"",'UTM&gt;LLh'!D52)</f>
        <v/>
      </c>
      <c r="H50" s="83" t="str">
        <f>IF(ISBLANK('UTM&gt;LLh'!B52),"",'UTM&gt;LLh'!B52)</f>
        <v/>
      </c>
      <c r="I50" s="85" t="str">
        <f>IF(ISBLANK('UTM&gt;LLh'!B52),"",'UTM&gt;LLh'!C52)</f>
        <v/>
      </c>
      <c r="J50" s="86" t="e">
        <f t="shared" si="27"/>
        <v>#VALUE!</v>
      </c>
      <c r="K50" s="86" t="e">
        <f t="shared" si="28"/>
        <v>#VALUE!</v>
      </c>
      <c r="L50" s="87" t="e">
        <f t="shared" si="6"/>
        <v>#VALUE!</v>
      </c>
      <c r="M50" s="88" t="e">
        <f t="shared" si="7"/>
        <v>#VALUE!</v>
      </c>
      <c r="N50" s="88" t="e">
        <f t="shared" si="8"/>
        <v>#VALUE!</v>
      </c>
      <c r="O50" s="88" t="e">
        <f t="shared" si="9"/>
        <v>#VALUE!</v>
      </c>
      <c r="P50" s="88" t="e">
        <f t="shared" si="2"/>
        <v>#VALUE!</v>
      </c>
      <c r="Q50" s="88" t="e">
        <f t="shared" si="10"/>
        <v>#VALUE!</v>
      </c>
      <c r="R50" s="88" t="e">
        <f t="shared" si="11"/>
        <v>#VALUE!</v>
      </c>
      <c r="S50" s="88" t="e">
        <f t="shared" si="12"/>
        <v>#VALUE!</v>
      </c>
      <c r="T50" s="88" t="e">
        <f t="shared" si="3"/>
        <v>#VALUE!</v>
      </c>
      <c r="U50" s="88" t="e">
        <f t="shared" si="13"/>
        <v>#VALUE!</v>
      </c>
      <c r="V50" s="88" t="e">
        <f t="shared" si="14"/>
        <v>#VALUE!</v>
      </c>
      <c r="W50" s="88" t="e">
        <f t="shared" si="15"/>
        <v>#VALUE!</v>
      </c>
      <c r="X50" s="88" t="e">
        <f t="shared" si="4"/>
        <v>#VALUE!</v>
      </c>
      <c r="Y50" s="88" t="e">
        <f t="shared" si="16"/>
        <v>#VALUE!</v>
      </c>
      <c r="Z50" s="88" t="e">
        <f t="shared" si="17"/>
        <v>#VALUE!</v>
      </c>
      <c r="AA50" s="88" t="e">
        <f t="shared" si="18"/>
        <v>#VALUE!</v>
      </c>
      <c r="AB50" s="90" t="e">
        <f t="shared" si="19"/>
        <v>#VALUE!</v>
      </c>
      <c r="AC50" s="90" t="e">
        <f t="shared" si="20"/>
        <v>#VALUE!</v>
      </c>
      <c r="AD50" s="80" t="e">
        <f t="shared" si="21"/>
        <v>#VALUE!</v>
      </c>
      <c r="AE50" s="80" t="e">
        <f t="shared" si="22"/>
        <v>#VALUE!</v>
      </c>
      <c r="AF50" s="101" t="e">
        <f t="shared" si="23"/>
        <v>#VALUE!</v>
      </c>
      <c r="AH50" s="80" t="e">
        <f t="shared" si="24"/>
        <v>#VALUE!</v>
      </c>
      <c r="AI50" s="80" t="e">
        <f t="shared" si="25"/>
        <v>#VALUE!</v>
      </c>
      <c r="AJ50" s="101" t="e">
        <f t="shared" si="26"/>
        <v>#VALUE!</v>
      </c>
    </row>
    <row r="51" spans="4:36" x14ac:dyDescent="0.2">
      <c r="D51" s="83" t="s">
        <v>12</v>
      </c>
      <c r="E51" s="84" t="e">
        <f t="shared" si="5"/>
        <v>#VALUE!</v>
      </c>
      <c r="F51" s="83">
        <v>500000</v>
      </c>
      <c r="G51" s="83" t="str">
        <f>IF(ISBLANK('UTM&gt;LLh'!B53),"",'UTM&gt;LLh'!D53)</f>
        <v/>
      </c>
      <c r="H51" s="83" t="str">
        <f>IF(ISBLANK('UTM&gt;LLh'!B53),"",'UTM&gt;LLh'!B53)</f>
        <v/>
      </c>
      <c r="I51" s="85" t="str">
        <f>IF(ISBLANK('UTM&gt;LLh'!B53),"",'UTM&gt;LLh'!C53)</f>
        <v/>
      </c>
      <c r="J51" s="86" t="e">
        <f t="shared" si="27"/>
        <v>#VALUE!</v>
      </c>
      <c r="K51" s="86" t="e">
        <f t="shared" si="28"/>
        <v>#VALUE!</v>
      </c>
      <c r="L51" s="87" t="e">
        <f t="shared" si="6"/>
        <v>#VALUE!</v>
      </c>
      <c r="M51" s="88" t="e">
        <f t="shared" si="7"/>
        <v>#VALUE!</v>
      </c>
      <c r="N51" s="88" t="e">
        <f t="shared" si="8"/>
        <v>#VALUE!</v>
      </c>
      <c r="O51" s="88" t="e">
        <f t="shared" si="9"/>
        <v>#VALUE!</v>
      </c>
      <c r="P51" s="88" t="e">
        <f t="shared" si="2"/>
        <v>#VALUE!</v>
      </c>
      <c r="Q51" s="88" t="e">
        <f t="shared" si="10"/>
        <v>#VALUE!</v>
      </c>
      <c r="R51" s="88" t="e">
        <f t="shared" si="11"/>
        <v>#VALUE!</v>
      </c>
      <c r="S51" s="88" t="e">
        <f t="shared" si="12"/>
        <v>#VALUE!</v>
      </c>
      <c r="T51" s="88" t="e">
        <f t="shared" si="3"/>
        <v>#VALUE!</v>
      </c>
      <c r="U51" s="88" t="e">
        <f t="shared" si="13"/>
        <v>#VALUE!</v>
      </c>
      <c r="V51" s="88" t="e">
        <f t="shared" si="14"/>
        <v>#VALUE!</v>
      </c>
      <c r="W51" s="88" t="e">
        <f t="shared" si="15"/>
        <v>#VALUE!</v>
      </c>
      <c r="X51" s="88" t="e">
        <f t="shared" si="4"/>
        <v>#VALUE!</v>
      </c>
      <c r="Y51" s="88" t="e">
        <f t="shared" si="16"/>
        <v>#VALUE!</v>
      </c>
      <c r="Z51" s="88" t="e">
        <f t="shared" si="17"/>
        <v>#VALUE!</v>
      </c>
      <c r="AA51" s="88" t="e">
        <f t="shared" si="18"/>
        <v>#VALUE!</v>
      </c>
      <c r="AB51" s="90" t="e">
        <f t="shared" si="19"/>
        <v>#VALUE!</v>
      </c>
      <c r="AC51" s="90" t="e">
        <f t="shared" si="20"/>
        <v>#VALUE!</v>
      </c>
      <c r="AD51" s="80" t="e">
        <f t="shared" si="21"/>
        <v>#VALUE!</v>
      </c>
      <c r="AE51" s="80" t="e">
        <f t="shared" si="22"/>
        <v>#VALUE!</v>
      </c>
      <c r="AF51" s="101" t="e">
        <f t="shared" si="23"/>
        <v>#VALUE!</v>
      </c>
      <c r="AH51" s="80" t="e">
        <f t="shared" si="24"/>
        <v>#VALUE!</v>
      </c>
      <c r="AI51" s="80" t="e">
        <f t="shared" si="25"/>
        <v>#VALUE!</v>
      </c>
      <c r="AJ51" s="101" t="e">
        <f t="shared" si="26"/>
        <v>#VALUE!</v>
      </c>
    </row>
    <row r="52" spans="4:36" x14ac:dyDescent="0.2">
      <c r="D52" s="83" t="s">
        <v>12</v>
      </c>
      <c r="E52" s="84" t="e">
        <f t="shared" si="5"/>
        <v>#VALUE!</v>
      </c>
      <c r="F52" s="83">
        <v>500000</v>
      </c>
      <c r="G52" s="83" t="str">
        <f>IF(ISBLANK('UTM&gt;LLh'!B54),"",'UTM&gt;LLh'!D54)</f>
        <v/>
      </c>
      <c r="H52" s="83" t="str">
        <f>IF(ISBLANK('UTM&gt;LLh'!B54),"",'UTM&gt;LLh'!B54)</f>
        <v/>
      </c>
      <c r="I52" s="85" t="str">
        <f>IF(ISBLANK('UTM&gt;LLh'!B54),"",'UTM&gt;LLh'!C54)</f>
        <v/>
      </c>
      <c r="J52" s="86" t="e">
        <f t="shared" si="27"/>
        <v>#VALUE!</v>
      </c>
      <c r="K52" s="86" t="e">
        <f t="shared" si="28"/>
        <v>#VALUE!</v>
      </c>
      <c r="L52" s="87" t="e">
        <f t="shared" si="6"/>
        <v>#VALUE!</v>
      </c>
      <c r="M52" s="88" t="e">
        <f t="shared" si="7"/>
        <v>#VALUE!</v>
      </c>
      <c r="N52" s="88" t="e">
        <f t="shared" si="8"/>
        <v>#VALUE!</v>
      </c>
      <c r="O52" s="88" t="e">
        <f t="shared" si="9"/>
        <v>#VALUE!</v>
      </c>
      <c r="P52" s="88" t="e">
        <f t="shared" si="2"/>
        <v>#VALUE!</v>
      </c>
      <c r="Q52" s="88" t="e">
        <f t="shared" si="10"/>
        <v>#VALUE!</v>
      </c>
      <c r="R52" s="88" t="e">
        <f t="shared" si="11"/>
        <v>#VALUE!</v>
      </c>
      <c r="S52" s="88" t="e">
        <f t="shared" si="12"/>
        <v>#VALUE!</v>
      </c>
      <c r="T52" s="88" t="e">
        <f t="shared" si="3"/>
        <v>#VALUE!</v>
      </c>
      <c r="U52" s="88" t="e">
        <f t="shared" si="13"/>
        <v>#VALUE!</v>
      </c>
      <c r="V52" s="88" t="e">
        <f t="shared" si="14"/>
        <v>#VALUE!</v>
      </c>
      <c r="W52" s="88" t="e">
        <f t="shared" si="15"/>
        <v>#VALUE!</v>
      </c>
      <c r="X52" s="88" t="e">
        <f t="shared" si="4"/>
        <v>#VALUE!</v>
      </c>
      <c r="Y52" s="88" t="e">
        <f t="shared" si="16"/>
        <v>#VALUE!</v>
      </c>
      <c r="Z52" s="88" t="e">
        <f t="shared" si="17"/>
        <v>#VALUE!</v>
      </c>
      <c r="AA52" s="88" t="e">
        <f t="shared" si="18"/>
        <v>#VALUE!</v>
      </c>
      <c r="AB52" s="90" t="e">
        <f t="shared" si="19"/>
        <v>#VALUE!</v>
      </c>
      <c r="AC52" s="90" t="e">
        <f t="shared" si="20"/>
        <v>#VALUE!</v>
      </c>
      <c r="AD52" s="80" t="e">
        <f t="shared" si="21"/>
        <v>#VALUE!</v>
      </c>
      <c r="AE52" s="80" t="e">
        <f t="shared" si="22"/>
        <v>#VALUE!</v>
      </c>
      <c r="AF52" s="101" t="e">
        <f t="shared" si="23"/>
        <v>#VALUE!</v>
      </c>
      <c r="AH52" s="80" t="e">
        <f t="shared" si="24"/>
        <v>#VALUE!</v>
      </c>
      <c r="AI52" s="80" t="e">
        <f t="shared" si="25"/>
        <v>#VALUE!</v>
      </c>
      <c r="AJ52" s="101" t="e">
        <f t="shared" si="26"/>
        <v>#VALUE!</v>
      </c>
    </row>
    <row r="53" spans="4:36" x14ac:dyDescent="0.2">
      <c r="D53" s="83" t="s">
        <v>12</v>
      </c>
      <c r="E53" s="84" t="e">
        <f t="shared" si="5"/>
        <v>#VALUE!</v>
      </c>
      <c r="F53" s="83">
        <v>500000</v>
      </c>
      <c r="G53" s="83" t="str">
        <f>IF(ISBLANK('UTM&gt;LLh'!B55),"",'UTM&gt;LLh'!D55)</f>
        <v/>
      </c>
      <c r="H53" s="83" t="str">
        <f>IF(ISBLANK('UTM&gt;LLh'!B55),"",'UTM&gt;LLh'!B55)</f>
        <v/>
      </c>
      <c r="I53" s="85" t="str">
        <f>IF(ISBLANK('UTM&gt;LLh'!B55),"",'UTM&gt;LLh'!C55)</f>
        <v/>
      </c>
      <c r="J53" s="86" t="e">
        <f t="shared" si="27"/>
        <v>#VALUE!</v>
      </c>
      <c r="K53" s="86" t="e">
        <f t="shared" si="28"/>
        <v>#VALUE!</v>
      </c>
      <c r="L53" s="87" t="e">
        <f t="shared" si="6"/>
        <v>#VALUE!</v>
      </c>
      <c r="M53" s="88" t="e">
        <f t="shared" si="7"/>
        <v>#VALUE!</v>
      </c>
      <c r="N53" s="88" t="e">
        <f t="shared" si="8"/>
        <v>#VALUE!</v>
      </c>
      <c r="O53" s="88" t="e">
        <f t="shared" si="9"/>
        <v>#VALUE!</v>
      </c>
      <c r="P53" s="88" t="e">
        <f t="shared" si="2"/>
        <v>#VALUE!</v>
      </c>
      <c r="Q53" s="88" t="e">
        <f t="shared" si="10"/>
        <v>#VALUE!</v>
      </c>
      <c r="R53" s="88" t="e">
        <f t="shared" si="11"/>
        <v>#VALUE!</v>
      </c>
      <c r="S53" s="88" t="e">
        <f t="shared" si="12"/>
        <v>#VALUE!</v>
      </c>
      <c r="T53" s="88" t="e">
        <f t="shared" si="3"/>
        <v>#VALUE!</v>
      </c>
      <c r="U53" s="88" t="e">
        <f t="shared" si="13"/>
        <v>#VALUE!</v>
      </c>
      <c r="V53" s="88" t="e">
        <f t="shared" si="14"/>
        <v>#VALUE!</v>
      </c>
      <c r="W53" s="88" t="e">
        <f t="shared" si="15"/>
        <v>#VALUE!</v>
      </c>
      <c r="X53" s="88" t="e">
        <f t="shared" si="4"/>
        <v>#VALUE!</v>
      </c>
      <c r="Y53" s="88" t="e">
        <f t="shared" si="16"/>
        <v>#VALUE!</v>
      </c>
      <c r="Z53" s="88" t="e">
        <f t="shared" si="17"/>
        <v>#VALUE!</v>
      </c>
      <c r="AA53" s="88" t="e">
        <f t="shared" si="18"/>
        <v>#VALUE!</v>
      </c>
      <c r="AB53" s="90" t="e">
        <f t="shared" si="19"/>
        <v>#VALUE!</v>
      </c>
      <c r="AC53" s="90" t="e">
        <f t="shared" si="20"/>
        <v>#VALUE!</v>
      </c>
      <c r="AD53" s="80" t="e">
        <f t="shared" si="21"/>
        <v>#VALUE!</v>
      </c>
      <c r="AE53" s="80" t="e">
        <f t="shared" si="22"/>
        <v>#VALUE!</v>
      </c>
      <c r="AF53" s="101" t="e">
        <f t="shared" si="23"/>
        <v>#VALUE!</v>
      </c>
      <c r="AH53" s="80" t="e">
        <f t="shared" si="24"/>
        <v>#VALUE!</v>
      </c>
      <c r="AI53" s="80" t="e">
        <f t="shared" si="25"/>
        <v>#VALUE!</v>
      </c>
      <c r="AJ53" s="101" t="e">
        <f t="shared" si="26"/>
        <v>#VALUE!</v>
      </c>
    </row>
    <row r="54" spans="4:36" x14ac:dyDescent="0.2">
      <c r="D54" s="83" t="s">
        <v>12</v>
      </c>
      <c r="E54" s="84" t="e">
        <f t="shared" si="5"/>
        <v>#VALUE!</v>
      </c>
      <c r="F54" s="83">
        <v>500000</v>
      </c>
      <c r="G54" s="83" t="str">
        <f>IF(ISBLANK('UTM&gt;LLh'!B56),"",'UTM&gt;LLh'!D56)</f>
        <v/>
      </c>
      <c r="H54" s="83" t="str">
        <f>IF(ISBLANK('UTM&gt;LLh'!B56),"",'UTM&gt;LLh'!B56)</f>
        <v/>
      </c>
      <c r="I54" s="85" t="str">
        <f>IF(ISBLANK('UTM&gt;LLh'!B56),"",'UTM&gt;LLh'!C56)</f>
        <v/>
      </c>
      <c r="J54" s="86" t="e">
        <f t="shared" si="27"/>
        <v>#VALUE!</v>
      </c>
      <c r="K54" s="86" t="e">
        <f t="shared" si="28"/>
        <v>#VALUE!</v>
      </c>
      <c r="L54" s="87" t="e">
        <f t="shared" si="6"/>
        <v>#VALUE!</v>
      </c>
      <c r="M54" s="88" t="e">
        <f t="shared" si="7"/>
        <v>#VALUE!</v>
      </c>
      <c r="N54" s="88" t="e">
        <f t="shared" si="8"/>
        <v>#VALUE!</v>
      </c>
      <c r="O54" s="88" t="e">
        <f t="shared" si="9"/>
        <v>#VALUE!</v>
      </c>
      <c r="P54" s="88" t="e">
        <f t="shared" si="2"/>
        <v>#VALUE!</v>
      </c>
      <c r="Q54" s="88" t="e">
        <f t="shared" si="10"/>
        <v>#VALUE!</v>
      </c>
      <c r="R54" s="88" t="e">
        <f t="shared" si="11"/>
        <v>#VALUE!</v>
      </c>
      <c r="S54" s="88" t="e">
        <f t="shared" si="12"/>
        <v>#VALUE!</v>
      </c>
      <c r="T54" s="88" t="e">
        <f t="shared" si="3"/>
        <v>#VALUE!</v>
      </c>
      <c r="U54" s="88" t="e">
        <f t="shared" si="13"/>
        <v>#VALUE!</v>
      </c>
      <c r="V54" s="88" t="e">
        <f t="shared" si="14"/>
        <v>#VALUE!</v>
      </c>
      <c r="W54" s="88" t="e">
        <f t="shared" si="15"/>
        <v>#VALUE!</v>
      </c>
      <c r="X54" s="88" t="e">
        <f t="shared" si="4"/>
        <v>#VALUE!</v>
      </c>
      <c r="Y54" s="88" t="e">
        <f t="shared" si="16"/>
        <v>#VALUE!</v>
      </c>
      <c r="Z54" s="88" t="e">
        <f t="shared" si="17"/>
        <v>#VALUE!</v>
      </c>
      <c r="AA54" s="88" t="e">
        <f t="shared" si="18"/>
        <v>#VALUE!</v>
      </c>
      <c r="AB54" s="90" t="e">
        <f t="shared" si="19"/>
        <v>#VALUE!</v>
      </c>
      <c r="AC54" s="90" t="e">
        <f t="shared" si="20"/>
        <v>#VALUE!</v>
      </c>
      <c r="AD54" s="80" t="e">
        <f t="shared" si="21"/>
        <v>#VALUE!</v>
      </c>
      <c r="AE54" s="80" t="e">
        <f t="shared" si="22"/>
        <v>#VALUE!</v>
      </c>
      <c r="AF54" s="101" t="e">
        <f t="shared" si="23"/>
        <v>#VALUE!</v>
      </c>
      <c r="AH54" s="80" t="e">
        <f t="shared" si="24"/>
        <v>#VALUE!</v>
      </c>
      <c r="AI54" s="80" t="e">
        <f t="shared" si="25"/>
        <v>#VALUE!</v>
      </c>
      <c r="AJ54" s="101" t="e">
        <f t="shared" si="26"/>
        <v>#VALUE!</v>
      </c>
    </row>
    <row r="55" spans="4:36" x14ac:dyDescent="0.2">
      <c r="D55" s="83" t="s">
        <v>12</v>
      </c>
      <c r="E55" s="84" t="e">
        <f t="shared" si="5"/>
        <v>#VALUE!</v>
      </c>
      <c r="F55" s="83">
        <v>500000</v>
      </c>
      <c r="G55" s="83" t="str">
        <f>IF(ISBLANK('UTM&gt;LLh'!B57),"",'UTM&gt;LLh'!D57)</f>
        <v/>
      </c>
      <c r="H55" s="83" t="str">
        <f>IF(ISBLANK('UTM&gt;LLh'!B57),"",'UTM&gt;LLh'!B57)</f>
        <v/>
      </c>
      <c r="I55" s="85" t="str">
        <f>IF(ISBLANK('UTM&gt;LLh'!B57),"",'UTM&gt;LLh'!C57)</f>
        <v/>
      </c>
      <c r="J55" s="86" t="e">
        <f t="shared" si="27"/>
        <v>#VALUE!</v>
      </c>
      <c r="K55" s="86" t="e">
        <f t="shared" si="28"/>
        <v>#VALUE!</v>
      </c>
      <c r="L55" s="87" t="e">
        <f t="shared" si="6"/>
        <v>#VALUE!</v>
      </c>
      <c r="M55" s="88" t="e">
        <f t="shared" si="7"/>
        <v>#VALUE!</v>
      </c>
      <c r="N55" s="88" t="e">
        <f t="shared" si="8"/>
        <v>#VALUE!</v>
      </c>
      <c r="O55" s="88" t="e">
        <f t="shared" si="9"/>
        <v>#VALUE!</v>
      </c>
      <c r="P55" s="88" t="e">
        <f t="shared" si="2"/>
        <v>#VALUE!</v>
      </c>
      <c r="Q55" s="88" t="e">
        <f t="shared" si="10"/>
        <v>#VALUE!</v>
      </c>
      <c r="R55" s="88" t="e">
        <f t="shared" si="11"/>
        <v>#VALUE!</v>
      </c>
      <c r="S55" s="88" t="e">
        <f t="shared" si="12"/>
        <v>#VALUE!</v>
      </c>
      <c r="T55" s="88" t="e">
        <f t="shared" si="3"/>
        <v>#VALUE!</v>
      </c>
      <c r="U55" s="88" t="e">
        <f t="shared" si="13"/>
        <v>#VALUE!</v>
      </c>
      <c r="V55" s="88" t="e">
        <f t="shared" si="14"/>
        <v>#VALUE!</v>
      </c>
      <c r="W55" s="88" t="e">
        <f t="shared" si="15"/>
        <v>#VALUE!</v>
      </c>
      <c r="X55" s="88" t="e">
        <f t="shared" si="4"/>
        <v>#VALUE!</v>
      </c>
      <c r="Y55" s="88" t="e">
        <f t="shared" si="16"/>
        <v>#VALUE!</v>
      </c>
      <c r="Z55" s="88" t="e">
        <f t="shared" si="17"/>
        <v>#VALUE!</v>
      </c>
      <c r="AA55" s="88" t="e">
        <f t="shared" si="18"/>
        <v>#VALUE!</v>
      </c>
      <c r="AB55" s="90" t="e">
        <f t="shared" si="19"/>
        <v>#VALUE!</v>
      </c>
      <c r="AC55" s="90" t="e">
        <f t="shared" si="20"/>
        <v>#VALUE!</v>
      </c>
      <c r="AD55" s="80" t="e">
        <f t="shared" si="21"/>
        <v>#VALUE!</v>
      </c>
      <c r="AE55" s="80" t="e">
        <f t="shared" si="22"/>
        <v>#VALUE!</v>
      </c>
      <c r="AF55" s="101" t="e">
        <f t="shared" si="23"/>
        <v>#VALUE!</v>
      </c>
      <c r="AH55" s="80" t="e">
        <f t="shared" si="24"/>
        <v>#VALUE!</v>
      </c>
      <c r="AI55" s="80" t="e">
        <f t="shared" si="25"/>
        <v>#VALUE!</v>
      </c>
      <c r="AJ55" s="101" t="e">
        <f t="shared" si="26"/>
        <v>#VALUE!</v>
      </c>
    </row>
    <row r="56" spans="4:36" x14ac:dyDescent="0.2">
      <c r="D56" s="83" t="s">
        <v>12</v>
      </c>
      <c r="E56" s="84" t="e">
        <f t="shared" si="5"/>
        <v>#VALUE!</v>
      </c>
      <c r="F56" s="83">
        <v>500000</v>
      </c>
      <c r="G56" s="83" t="str">
        <f>IF(ISBLANK('UTM&gt;LLh'!B58),"",'UTM&gt;LLh'!D58)</f>
        <v/>
      </c>
      <c r="H56" s="83" t="str">
        <f>IF(ISBLANK('UTM&gt;LLh'!B58),"",'UTM&gt;LLh'!B58)</f>
        <v/>
      </c>
      <c r="I56" s="85" t="str">
        <f>IF(ISBLANK('UTM&gt;LLh'!B58),"",'UTM&gt;LLh'!C58)</f>
        <v/>
      </c>
      <c r="J56" s="86" t="e">
        <f t="shared" si="27"/>
        <v>#VALUE!</v>
      </c>
      <c r="K56" s="86" t="e">
        <f t="shared" si="28"/>
        <v>#VALUE!</v>
      </c>
      <c r="L56" s="87" t="e">
        <f t="shared" si="6"/>
        <v>#VALUE!</v>
      </c>
      <c r="M56" s="88" t="e">
        <f t="shared" si="7"/>
        <v>#VALUE!</v>
      </c>
      <c r="N56" s="88" t="e">
        <f t="shared" si="8"/>
        <v>#VALUE!</v>
      </c>
      <c r="O56" s="88" t="e">
        <f t="shared" si="9"/>
        <v>#VALUE!</v>
      </c>
      <c r="P56" s="88" t="e">
        <f t="shared" si="2"/>
        <v>#VALUE!</v>
      </c>
      <c r="Q56" s="88" t="e">
        <f t="shared" si="10"/>
        <v>#VALUE!</v>
      </c>
      <c r="R56" s="88" t="e">
        <f t="shared" si="11"/>
        <v>#VALUE!</v>
      </c>
      <c r="S56" s="88" t="e">
        <f t="shared" si="12"/>
        <v>#VALUE!</v>
      </c>
      <c r="T56" s="88" t="e">
        <f t="shared" si="3"/>
        <v>#VALUE!</v>
      </c>
      <c r="U56" s="88" t="e">
        <f t="shared" si="13"/>
        <v>#VALUE!</v>
      </c>
      <c r="V56" s="88" t="e">
        <f t="shared" si="14"/>
        <v>#VALUE!</v>
      </c>
      <c r="W56" s="88" t="e">
        <f t="shared" si="15"/>
        <v>#VALUE!</v>
      </c>
      <c r="X56" s="88" t="e">
        <f t="shared" si="4"/>
        <v>#VALUE!</v>
      </c>
      <c r="Y56" s="88" t="e">
        <f t="shared" si="16"/>
        <v>#VALUE!</v>
      </c>
      <c r="Z56" s="88" t="e">
        <f t="shared" si="17"/>
        <v>#VALUE!</v>
      </c>
      <c r="AA56" s="88" t="e">
        <f t="shared" si="18"/>
        <v>#VALUE!</v>
      </c>
      <c r="AB56" s="90" t="e">
        <f t="shared" si="19"/>
        <v>#VALUE!</v>
      </c>
      <c r="AC56" s="90" t="e">
        <f t="shared" si="20"/>
        <v>#VALUE!</v>
      </c>
      <c r="AD56" s="80" t="e">
        <f t="shared" si="21"/>
        <v>#VALUE!</v>
      </c>
      <c r="AE56" s="80" t="e">
        <f t="shared" si="22"/>
        <v>#VALUE!</v>
      </c>
      <c r="AF56" s="101" t="e">
        <f t="shared" si="23"/>
        <v>#VALUE!</v>
      </c>
      <c r="AH56" s="80" t="e">
        <f t="shared" si="24"/>
        <v>#VALUE!</v>
      </c>
      <c r="AI56" s="80" t="e">
        <f t="shared" si="25"/>
        <v>#VALUE!</v>
      </c>
      <c r="AJ56" s="101" t="e">
        <f t="shared" si="26"/>
        <v>#VALUE!</v>
      </c>
    </row>
    <row r="57" spans="4:36" x14ac:dyDescent="0.2">
      <c r="D57" s="83" t="s">
        <v>12</v>
      </c>
      <c r="E57" s="84" t="e">
        <f t="shared" si="5"/>
        <v>#VALUE!</v>
      </c>
      <c r="F57" s="83">
        <v>500000</v>
      </c>
      <c r="G57" s="83" t="str">
        <f>IF(ISBLANK('UTM&gt;LLh'!B59),"",'UTM&gt;LLh'!D59)</f>
        <v/>
      </c>
      <c r="H57" s="83" t="str">
        <f>IF(ISBLANK('UTM&gt;LLh'!B59),"",'UTM&gt;LLh'!B59)</f>
        <v/>
      </c>
      <c r="I57" s="85" t="str">
        <f>IF(ISBLANK('UTM&gt;LLh'!B59),"",'UTM&gt;LLh'!C59)</f>
        <v/>
      </c>
      <c r="J57" s="86" t="e">
        <f t="shared" si="27"/>
        <v>#VALUE!</v>
      </c>
      <c r="K57" s="86" t="e">
        <f t="shared" si="28"/>
        <v>#VALUE!</v>
      </c>
      <c r="L57" s="87" t="e">
        <f t="shared" si="6"/>
        <v>#VALUE!</v>
      </c>
      <c r="M57" s="88" t="e">
        <f t="shared" si="7"/>
        <v>#VALUE!</v>
      </c>
      <c r="N57" s="88" t="e">
        <f t="shared" si="8"/>
        <v>#VALUE!</v>
      </c>
      <c r="O57" s="88" t="e">
        <f t="shared" si="9"/>
        <v>#VALUE!</v>
      </c>
      <c r="P57" s="88" t="e">
        <f t="shared" si="2"/>
        <v>#VALUE!</v>
      </c>
      <c r="Q57" s="88" t="e">
        <f t="shared" si="10"/>
        <v>#VALUE!</v>
      </c>
      <c r="R57" s="88" t="e">
        <f t="shared" si="11"/>
        <v>#VALUE!</v>
      </c>
      <c r="S57" s="88" t="e">
        <f t="shared" si="12"/>
        <v>#VALUE!</v>
      </c>
      <c r="T57" s="88" t="e">
        <f t="shared" si="3"/>
        <v>#VALUE!</v>
      </c>
      <c r="U57" s="88" t="e">
        <f t="shared" si="13"/>
        <v>#VALUE!</v>
      </c>
      <c r="V57" s="88" t="e">
        <f t="shared" si="14"/>
        <v>#VALUE!</v>
      </c>
      <c r="W57" s="88" t="e">
        <f t="shared" si="15"/>
        <v>#VALUE!</v>
      </c>
      <c r="X57" s="88" t="e">
        <f t="shared" si="4"/>
        <v>#VALUE!</v>
      </c>
      <c r="Y57" s="88" t="e">
        <f t="shared" si="16"/>
        <v>#VALUE!</v>
      </c>
      <c r="Z57" s="88" t="e">
        <f t="shared" si="17"/>
        <v>#VALUE!</v>
      </c>
      <c r="AA57" s="88" t="e">
        <f t="shared" si="18"/>
        <v>#VALUE!</v>
      </c>
      <c r="AB57" s="90" t="e">
        <f t="shared" si="19"/>
        <v>#VALUE!</v>
      </c>
      <c r="AC57" s="90" t="e">
        <f t="shared" si="20"/>
        <v>#VALUE!</v>
      </c>
      <c r="AD57" s="80" t="e">
        <f t="shared" si="21"/>
        <v>#VALUE!</v>
      </c>
      <c r="AE57" s="80" t="e">
        <f t="shared" si="22"/>
        <v>#VALUE!</v>
      </c>
      <c r="AF57" s="101" t="e">
        <f t="shared" si="23"/>
        <v>#VALUE!</v>
      </c>
      <c r="AH57" s="80" t="e">
        <f t="shared" si="24"/>
        <v>#VALUE!</v>
      </c>
      <c r="AI57" s="80" t="e">
        <f t="shared" si="25"/>
        <v>#VALUE!</v>
      </c>
      <c r="AJ57" s="101" t="e">
        <f t="shared" si="26"/>
        <v>#VALUE!</v>
      </c>
    </row>
    <row r="58" spans="4:36" x14ac:dyDescent="0.2">
      <c r="D58" s="83" t="s">
        <v>12</v>
      </c>
      <c r="E58" s="84" t="e">
        <f t="shared" si="5"/>
        <v>#VALUE!</v>
      </c>
      <c r="F58" s="83">
        <v>500000</v>
      </c>
      <c r="G58" s="83" t="str">
        <f>IF(ISBLANK('UTM&gt;LLh'!B60),"",'UTM&gt;LLh'!D60)</f>
        <v/>
      </c>
      <c r="H58" s="83" t="str">
        <f>IF(ISBLANK('UTM&gt;LLh'!B60),"",'UTM&gt;LLh'!B60)</f>
        <v/>
      </c>
      <c r="I58" s="85" t="str">
        <f>IF(ISBLANK('UTM&gt;LLh'!B60),"",'UTM&gt;LLh'!C60)</f>
        <v/>
      </c>
      <c r="J58" s="86" t="e">
        <f t="shared" si="27"/>
        <v>#VALUE!</v>
      </c>
      <c r="K58" s="86" t="e">
        <f t="shared" si="28"/>
        <v>#VALUE!</v>
      </c>
      <c r="L58" s="87" t="e">
        <f t="shared" si="6"/>
        <v>#VALUE!</v>
      </c>
      <c r="M58" s="88" t="e">
        <f t="shared" si="7"/>
        <v>#VALUE!</v>
      </c>
      <c r="N58" s="88" t="e">
        <f t="shared" si="8"/>
        <v>#VALUE!</v>
      </c>
      <c r="O58" s="88" t="e">
        <f t="shared" si="9"/>
        <v>#VALUE!</v>
      </c>
      <c r="P58" s="88" t="e">
        <f t="shared" si="2"/>
        <v>#VALUE!</v>
      </c>
      <c r="Q58" s="88" t="e">
        <f t="shared" si="10"/>
        <v>#VALUE!</v>
      </c>
      <c r="R58" s="88" t="e">
        <f t="shared" si="11"/>
        <v>#VALUE!</v>
      </c>
      <c r="S58" s="88" t="e">
        <f t="shared" si="12"/>
        <v>#VALUE!</v>
      </c>
      <c r="T58" s="88" t="e">
        <f t="shared" si="3"/>
        <v>#VALUE!</v>
      </c>
      <c r="U58" s="88" t="e">
        <f t="shared" si="13"/>
        <v>#VALUE!</v>
      </c>
      <c r="V58" s="88" t="e">
        <f t="shared" si="14"/>
        <v>#VALUE!</v>
      </c>
      <c r="W58" s="88" t="e">
        <f t="shared" si="15"/>
        <v>#VALUE!</v>
      </c>
      <c r="X58" s="88" t="e">
        <f t="shared" si="4"/>
        <v>#VALUE!</v>
      </c>
      <c r="Y58" s="88" t="e">
        <f t="shared" si="16"/>
        <v>#VALUE!</v>
      </c>
      <c r="Z58" s="88" t="e">
        <f t="shared" si="17"/>
        <v>#VALUE!</v>
      </c>
      <c r="AA58" s="88" t="e">
        <f t="shared" si="18"/>
        <v>#VALUE!</v>
      </c>
      <c r="AB58" s="90" t="e">
        <f t="shared" si="19"/>
        <v>#VALUE!</v>
      </c>
      <c r="AC58" s="90" t="e">
        <f t="shared" si="20"/>
        <v>#VALUE!</v>
      </c>
      <c r="AD58" s="80" t="e">
        <f t="shared" si="21"/>
        <v>#VALUE!</v>
      </c>
      <c r="AE58" s="80" t="e">
        <f t="shared" si="22"/>
        <v>#VALUE!</v>
      </c>
      <c r="AF58" s="101" t="e">
        <f t="shared" si="23"/>
        <v>#VALUE!</v>
      </c>
      <c r="AH58" s="80" t="e">
        <f t="shared" si="24"/>
        <v>#VALUE!</v>
      </c>
      <c r="AI58" s="80" t="e">
        <f t="shared" si="25"/>
        <v>#VALUE!</v>
      </c>
      <c r="AJ58" s="101" t="e">
        <f t="shared" si="26"/>
        <v>#VALUE!</v>
      </c>
    </row>
    <row r="59" spans="4:36" x14ac:dyDescent="0.2">
      <c r="D59" s="83" t="s">
        <v>12</v>
      </c>
      <c r="E59" s="84" t="e">
        <f t="shared" si="5"/>
        <v>#VALUE!</v>
      </c>
      <c r="F59" s="83">
        <v>500000</v>
      </c>
      <c r="G59" s="83" t="str">
        <f>IF(ISBLANK('UTM&gt;LLh'!B61),"",'UTM&gt;LLh'!D61)</f>
        <v/>
      </c>
      <c r="H59" s="83" t="str">
        <f>IF(ISBLANK('UTM&gt;LLh'!B61),"",'UTM&gt;LLh'!B61)</f>
        <v/>
      </c>
      <c r="I59" s="85" t="str">
        <f>IF(ISBLANK('UTM&gt;LLh'!B61),"",'UTM&gt;LLh'!C61)</f>
        <v/>
      </c>
      <c r="J59" s="86" t="e">
        <f t="shared" si="27"/>
        <v>#VALUE!</v>
      </c>
      <c r="K59" s="86" t="e">
        <f t="shared" si="28"/>
        <v>#VALUE!</v>
      </c>
      <c r="L59" s="87" t="e">
        <f t="shared" si="6"/>
        <v>#VALUE!</v>
      </c>
      <c r="M59" s="88" t="e">
        <f t="shared" si="7"/>
        <v>#VALUE!</v>
      </c>
      <c r="N59" s="88" t="e">
        <f t="shared" si="8"/>
        <v>#VALUE!</v>
      </c>
      <c r="O59" s="88" t="e">
        <f t="shared" si="9"/>
        <v>#VALUE!</v>
      </c>
      <c r="P59" s="88" t="e">
        <f t="shared" si="2"/>
        <v>#VALUE!</v>
      </c>
      <c r="Q59" s="88" t="e">
        <f t="shared" si="10"/>
        <v>#VALUE!</v>
      </c>
      <c r="R59" s="88" t="e">
        <f t="shared" si="11"/>
        <v>#VALUE!</v>
      </c>
      <c r="S59" s="88" t="e">
        <f t="shared" si="12"/>
        <v>#VALUE!</v>
      </c>
      <c r="T59" s="88" t="e">
        <f t="shared" si="3"/>
        <v>#VALUE!</v>
      </c>
      <c r="U59" s="88" t="e">
        <f t="shared" si="13"/>
        <v>#VALUE!</v>
      </c>
      <c r="V59" s="88" t="e">
        <f t="shared" si="14"/>
        <v>#VALUE!</v>
      </c>
      <c r="W59" s="88" t="e">
        <f t="shared" si="15"/>
        <v>#VALUE!</v>
      </c>
      <c r="X59" s="88" t="e">
        <f t="shared" si="4"/>
        <v>#VALUE!</v>
      </c>
      <c r="Y59" s="88" t="e">
        <f t="shared" si="16"/>
        <v>#VALUE!</v>
      </c>
      <c r="Z59" s="88" t="e">
        <f t="shared" si="17"/>
        <v>#VALUE!</v>
      </c>
      <c r="AA59" s="88" t="e">
        <f t="shared" si="18"/>
        <v>#VALUE!</v>
      </c>
      <c r="AB59" s="90" t="e">
        <f t="shared" si="19"/>
        <v>#VALUE!</v>
      </c>
      <c r="AC59" s="90" t="e">
        <f t="shared" si="20"/>
        <v>#VALUE!</v>
      </c>
      <c r="AD59" s="80" t="e">
        <f t="shared" si="21"/>
        <v>#VALUE!</v>
      </c>
      <c r="AE59" s="80" t="e">
        <f t="shared" si="22"/>
        <v>#VALUE!</v>
      </c>
      <c r="AF59" s="101" t="e">
        <f t="shared" si="23"/>
        <v>#VALUE!</v>
      </c>
      <c r="AH59" s="80" t="e">
        <f t="shared" si="24"/>
        <v>#VALUE!</v>
      </c>
      <c r="AI59" s="80" t="e">
        <f t="shared" si="25"/>
        <v>#VALUE!</v>
      </c>
      <c r="AJ59" s="101" t="e">
        <f t="shared" si="26"/>
        <v>#VALUE!</v>
      </c>
    </row>
    <row r="60" spans="4:36" x14ac:dyDescent="0.2">
      <c r="D60" s="83" t="s">
        <v>12</v>
      </c>
      <c r="E60" s="84" t="e">
        <f t="shared" si="5"/>
        <v>#VALUE!</v>
      </c>
      <c r="F60" s="83">
        <v>500000</v>
      </c>
      <c r="G60" s="83" t="str">
        <f>IF(ISBLANK('UTM&gt;LLh'!B62),"",'UTM&gt;LLh'!D62)</f>
        <v/>
      </c>
      <c r="H60" s="83" t="str">
        <f>IF(ISBLANK('UTM&gt;LLh'!B62),"",'UTM&gt;LLh'!B62)</f>
        <v/>
      </c>
      <c r="I60" s="85" t="str">
        <f>IF(ISBLANK('UTM&gt;LLh'!B62),"",'UTM&gt;LLh'!C62)</f>
        <v/>
      </c>
      <c r="J60" s="86" t="e">
        <f t="shared" si="27"/>
        <v>#VALUE!</v>
      </c>
      <c r="K60" s="86" t="e">
        <f t="shared" si="28"/>
        <v>#VALUE!</v>
      </c>
      <c r="L60" s="87" t="e">
        <f t="shared" si="6"/>
        <v>#VALUE!</v>
      </c>
      <c r="M60" s="88" t="e">
        <f t="shared" si="7"/>
        <v>#VALUE!</v>
      </c>
      <c r="N60" s="88" t="e">
        <f t="shared" si="8"/>
        <v>#VALUE!</v>
      </c>
      <c r="O60" s="88" t="e">
        <f t="shared" si="9"/>
        <v>#VALUE!</v>
      </c>
      <c r="P60" s="88" t="e">
        <f t="shared" si="2"/>
        <v>#VALUE!</v>
      </c>
      <c r="Q60" s="88" t="e">
        <f t="shared" si="10"/>
        <v>#VALUE!</v>
      </c>
      <c r="R60" s="88" t="e">
        <f t="shared" si="11"/>
        <v>#VALUE!</v>
      </c>
      <c r="S60" s="88" t="e">
        <f t="shared" si="12"/>
        <v>#VALUE!</v>
      </c>
      <c r="T60" s="88" t="e">
        <f t="shared" si="3"/>
        <v>#VALUE!</v>
      </c>
      <c r="U60" s="88" t="e">
        <f t="shared" si="13"/>
        <v>#VALUE!</v>
      </c>
      <c r="V60" s="88" t="e">
        <f t="shared" si="14"/>
        <v>#VALUE!</v>
      </c>
      <c r="W60" s="88" t="e">
        <f t="shared" si="15"/>
        <v>#VALUE!</v>
      </c>
      <c r="X60" s="88" t="e">
        <f t="shared" si="4"/>
        <v>#VALUE!</v>
      </c>
      <c r="Y60" s="88" t="e">
        <f t="shared" si="16"/>
        <v>#VALUE!</v>
      </c>
      <c r="Z60" s="88" t="e">
        <f t="shared" si="17"/>
        <v>#VALUE!</v>
      </c>
      <c r="AA60" s="88" t="e">
        <f t="shared" si="18"/>
        <v>#VALUE!</v>
      </c>
      <c r="AB60" s="90" t="e">
        <f t="shared" si="19"/>
        <v>#VALUE!</v>
      </c>
      <c r="AC60" s="90" t="e">
        <f t="shared" si="20"/>
        <v>#VALUE!</v>
      </c>
      <c r="AD60" s="80" t="e">
        <f t="shared" si="21"/>
        <v>#VALUE!</v>
      </c>
      <c r="AE60" s="80" t="e">
        <f t="shared" si="22"/>
        <v>#VALUE!</v>
      </c>
      <c r="AF60" s="101" t="e">
        <f t="shared" si="23"/>
        <v>#VALUE!</v>
      </c>
      <c r="AH60" s="80" t="e">
        <f t="shared" si="24"/>
        <v>#VALUE!</v>
      </c>
      <c r="AI60" s="80" t="e">
        <f t="shared" si="25"/>
        <v>#VALUE!</v>
      </c>
      <c r="AJ60" s="101" t="e">
        <f t="shared" si="26"/>
        <v>#VALUE!</v>
      </c>
    </row>
    <row r="61" spans="4:36" x14ac:dyDescent="0.2">
      <c r="D61" s="83" t="s">
        <v>12</v>
      </c>
      <c r="E61" s="84" t="e">
        <f t="shared" si="5"/>
        <v>#VALUE!</v>
      </c>
      <c r="F61" s="83">
        <v>500000</v>
      </c>
      <c r="G61" s="83" t="str">
        <f>IF(ISBLANK('UTM&gt;LLh'!B63),"",'UTM&gt;LLh'!D63)</f>
        <v/>
      </c>
      <c r="H61" s="83" t="str">
        <f>IF(ISBLANK('UTM&gt;LLh'!B63),"",'UTM&gt;LLh'!B63)</f>
        <v/>
      </c>
      <c r="I61" s="85" t="str">
        <f>IF(ISBLANK('UTM&gt;LLh'!B63),"",'UTM&gt;LLh'!C63)</f>
        <v/>
      </c>
      <c r="J61" s="86" t="e">
        <f t="shared" si="27"/>
        <v>#VALUE!</v>
      </c>
      <c r="K61" s="86" t="e">
        <f t="shared" si="28"/>
        <v>#VALUE!</v>
      </c>
      <c r="L61" s="87" t="e">
        <f t="shared" si="6"/>
        <v>#VALUE!</v>
      </c>
      <c r="M61" s="88" t="e">
        <f t="shared" si="7"/>
        <v>#VALUE!</v>
      </c>
      <c r="N61" s="88" t="e">
        <f t="shared" si="8"/>
        <v>#VALUE!</v>
      </c>
      <c r="O61" s="88" t="e">
        <f t="shared" si="9"/>
        <v>#VALUE!</v>
      </c>
      <c r="P61" s="88" t="e">
        <f t="shared" si="2"/>
        <v>#VALUE!</v>
      </c>
      <c r="Q61" s="88" t="e">
        <f t="shared" si="10"/>
        <v>#VALUE!</v>
      </c>
      <c r="R61" s="88" t="e">
        <f t="shared" si="11"/>
        <v>#VALUE!</v>
      </c>
      <c r="S61" s="88" t="e">
        <f t="shared" si="12"/>
        <v>#VALUE!</v>
      </c>
      <c r="T61" s="88" t="e">
        <f t="shared" si="3"/>
        <v>#VALUE!</v>
      </c>
      <c r="U61" s="88" t="e">
        <f t="shared" si="13"/>
        <v>#VALUE!</v>
      </c>
      <c r="V61" s="88" t="e">
        <f t="shared" si="14"/>
        <v>#VALUE!</v>
      </c>
      <c r="W61" s="88" t="e">
        <f t="shared" si="15"/>
        <v>#VALUE!</v>
      </c>
      <c r="X61" s="88" t="e">
        <f t="shared" si="4"/>
        <v>#VALUE!</v>
      </c>
      <c r="Y61" s="88" t="e">
        <f t="shared" si="16"/>
        <v>#VALUE!</v>
      </c>
      <c r="Z61" s="88" t="e">
        <f t="shared" si="17"/>
        <v>#VALUE!</v>
      </c>
      <c r="AA61" s="88" t="e">
        <f t="shared" si="18"/>
        <v>#VALUE!</v>
      </c>
      <c r="AB61" s="90" t="e">
        <f t="shared" si="19"/>
        <v>#VALUE!</v>
      </c>
      <c r="AC61" s="90" t="e">
        <f t="shared" si="20"/>
        <v>#VALUE!</v>
      </c>
      <c r="AD61" s="80" t="e">
        <f t="shared" si="21"/>
        <v>#VALUE!</v>
      </c>
      <c r="AE61" s="80" t="e">
        <f t="shared" si="22"/>
        <v>#VALUE!</v>
      </c>
      <c r="AF61" s="101" t="e">
        <f t="shared" si="23"/>
        <v>#VALUE!</v>
      </c>
      <c r="AH61" s="80" t="e">
        <f t="shared" si="24"/>
        <v>#VALUE!</v>
      </c>
      <c r="AI61" s="80" t="e">
        <f t="shared" si="25"/>
        <v>#VALUE!</v>
      </c>
      <c r="AJ61" s="101" t="e">
        <f t="shared" si="26"/>
        <v>#VALUE!</v>
      </c>
    </row>
    <row r="62" spans="4:36" x14ac:dyDescent="0.2">
      <c r="D62" s="83" t="s">
        <v>12</v>
      </c>
      <c r="E62" s="84" t="e">
        <f t="shared" si="5"/>
        <v>#VALUE!</v>
      </c>
      <c r="F62" s="83">
        <v>500000</v>
      </c>
      <c r="G62" s="83" t="str">
        <f>IF(ISBLANK('UTM&gt;LLh'!B64),"",'UTM&gt;LLh'!D64)</f>
        <v/>
      </c>
      <c r="H62" s="83" t="str">
        <f>IF(ISBLANK('UTM&gt;LLh'!B64),"",'UTM&gt;LLh'!B64)</f>
        <v/>
      </c>
      <c r="I62" s="85" t="str">
        <f>IF(ISBLANK('UTM&gt;LLh'!B64),"",'UTM&gt;LLh'!C64)</f>
        <v/>
      </c>
      <c r="J62" s="86" t="e">
        <f t="shared" si="27"/>
        <v>#VALUE!</v>
      </c>
      <c r="K62" s="86" t="e">
        <f t="shared" si="28"/>
        <v>#VALUE!</v>
      </c>
      <c r="L62" s="87" t="e">
        <f t="shared" si="6"/>
        <v>#VALUE!</v>
      </c>
      <c r="M62" s="88" t="e">
        <f t="shared" si="7"/>
        <v>#VALUE!</v>
      </c>
      <c r="N62" s="88" t="e">
        <f t="shared" si="8"/>
        <v>#VALUE!</v>
      </c>
      <c r="O62" s="88" t="e">
        <f t="shared" si="9"/>
        <v>#VALUE!</v>
      </c>
      <c r="P62" s="88" t="e">
        <f t="shared" si="2"/>
        <v>#VALUE!</v>
      </c>
      <c r="Q62" s="88" t="e">
        <f t="shared" si="10"/>
        <v>#VALUE!</v>
      </c>
      <c r="R62" s="88" t="e">
        <f t="shared" si="11"/>
        <v>#VALUE!</v>
      </c>
      <c r="S62" s="88" t="e">
        <f t="shared" si="12"/>
        <v>#VALUE!</v>
      </c>
      <c r="T62" s="88" t="e">
        <f t="shared" si="3"/>
        <v>#VALUE!</v>
      </c>
      <c r="U62" s="88" t="e">
        <f t="shared" si="13"/>
        <v>#VALUE!</v>
      </c>
      <c r="V62" s="88" t="e">
        <f t="shared" si="14"/>
        <v>#VALUE!</v>
      </c>
      <c r="W62" s="88" t="e">
        <f t="shared" si="15"/>
        <v>#VALUE!</v>
      </c>
      <c r="X62" s="88" t="e">
        <f t="shared" si="4"/>
        <v>#VALUE!</v>
      </c>
      <c r="Y62" s="88" t="e">
        <f t="shared" si="16"/>
        <v>#VALUE!</v>
      </c>
      <c r="Z62" s="88" t="e">
        <f t="shared" si="17"/>
        <v>#VALUE!</v>
      </c>
      <c r="AA62" s="88" t="e">
        <f t="shared" si="18"/>
        <v>#VALUE!</v>
      </c>
      <c r="AB62" s="90" t="e">
        <f t="shared" si="19"/>
        <v>#VALUE!</v>
      </c>
      <c r="AC62" s="90" t="e">
        <f t="shared" si="20"/>
        <v>#VALUE!</v>
      </c>
      <c r="AD62" s="80" t="e">
        <f t="shared" si="21"/>
        <v>#VALUE!</v>
      </c>
      <c r="AE62" s="80" t="e">
        <f t="shared" si="22"/>
        <v>#VALUE!</v>
      </c>
      <c r="AF62" s="101" t="e">
        <f t="shared" si="23"/>
        <v>#VALUE!</v>
      </c>
      <c r="AH62" s="80" t="e">
        <f t="shared" si="24"/>
        <v>#VALUE!</v>
      </c>
      <c r="AI62" s="80" t="e">
        <f t="shared" si="25"/>
        <v>#VALUE!</v>
      </c>
      <c r="AJ62" s="101" t="e">
        <f t="shared" si="26"/>
        <v>#VALUE!</v>
      </c>
    </row>
    <row r="63" spans="4:36" x14ac:dyDescent="0.2">
      <c r="D63" s="83" t="s">
        <v>12</v>
      </c>
      <c r="E63" s="84" t="e">
        <f t="shared" si="5"/>
        <v>#VALUE!</v>
      </c>
      <c r="F63" s="83">
        <v>500000</v>
      </c>
      <c r="G63" s="83" t="str">
        <f>IF(ISBLANK('UTM&gt;LLh'!B65),"",'UTM&gt;LLh'!D65)</f>
        <v/>
      </c>
      <c r="H63" s="83" t="str">
        <f>IF(ISBLANK('UTM&gt;LLh'!B65),"",'UTM&gt;LLh'!B65)</f>
        <v/>
      </c>
      <c r="I63" s="85" t="str">
        <f>IF(ISBLANK('UTM&gt;LLh'!B65),"",'UTM&gt;LLh'!C65)</f>
        <v/>
      </c>
      <c r="J63" s="86" t="e">
        <f t="shared" si="27"/>
        <v>#VALUE!</v>
      </c>
      <c r="K63" s="86" t="e">
        <f t="shared" si="28"/>
        <v>#VALUE!</v>
      </c>
      <c r="L63" s="87" t="e">
        <f t="shared" si="6"/>
        <v>#VALUE!</v>
      </c>
      <c r="M63" s="88" t="e">
        <f t="shared" si="7"/>
        <v>#VALUE!</v>
      </c>
      <c r="N63" s="88" t="e">
        <f t="shared" si="8"/>
        <v>#VALUE!</v>
      </c>
      <c r="O63" s="88" t="e">
        <f t="shared" si="9"/>
        <v>#VALUE!</v>
      </c>
      <c r="P63" s="88" t="e">
        <f t="shared" si="2"/>
        <v>#VALUE!</v>
      </c>
      <c r="Q63" s="88" t="e">
        <f t="shared" si="10"/>
        <v>#VALUE!</v>
      </c>
      <c r="R63" s="88" t="e">
        <f t="shared" si="11"/>
        <v>#VALUE!</v>
      </c>
      <c r="S63" s="88" t="e">
        <f t="shared" si="12"/>
        <v>#VALUE!</v>
      </c>
      <c r="T63" s="88" t="e">
        <f t="shared" si="3"/>
        <v>#VALUE!</v>
      </c>
      <c r="U63" s="88" t="e">
        <f t="shared" si="13"/>
        <v>#VALUE!</v>
      </c>
      <c r="V63" s="88" t="e">
        <f t="shared" si="14"/>
        <v>#VALUE!</v>
      </c>
      <c r="W63" s="88" t="e">
        <f t="shared" si="15"/>
        <v>#VALUE!</v>
      </c>
      <c r="X63" s="88" t="e">
        <f t="shared" si="4"/>
        <v>#VALUE!</v>
      </c>
      <c r="Y63" s="88" t="e">
        <f t="shared" si="16"/>
        <v>#VALUE!</v>
      </c>
      <c r="Z63" s="88" t="e">
        <f t="shared" si="17"/>
        <v>#VALUE!</v>
      </c>
      <c r="AA63" s="88" t="e">
        <f t="shared" si="18"/>
        <v>#VALUE!</v>
      </c>
      <c r="AB63" s="90" t="e">
        <f t="shared" si="19"/>
        <v>#VALUE!</v>
      </c>
      <c r="AC63" s="90" t="e">
        <f t="shared" si="20"/>
        <v>#VALUE!</v>
      </c>
      <c r="AD63" s="80" t="e">
        <f t="shared" si="21"/>
        <v>#VALUE!</v>
      </c>
      <c r="AE63" s="80" t="e">
        <f t="shared" si="22"/>
        <v>#VALUE!</v>
      </c>
      <c r="AF63" s="101" t="e">
        <f t="shared" si="23"/>
        <v>#VALUE!</v>
      </c>
      <c r="AH63" s="80" t="e">
        <f t="shared" si="24"/>
        <v>#VALUE!</v>
      </c>
      <c r="AI63" s="80" t="e">
        <f t="shared" si="25"/>
        <v>#VALUE!</v>
      </c>
      <c r="AJ63" s="101" t="e">
        <f t="shared" si="26"/>
        <v>#VALUE!</v>
      </c>
    </row>
    <row r="64" spans="4:36" x14ac:dyDescent="0.2">
      <c r="D64" s="83" t="s">
        <v>12</v>
      </c>
      <c r="E64" s="84" t="e">
        <f t="shared" si="5"/>
        <v>#VALUE!</v>
      </c>
      <c r="F64" s="83">
        <v>500000</v>
      </c>
      <c r="G64" s="83" t="str">
        <f>IF(ISBLANK('UTM&gt;LLh'!B66),"",'UTM&gt;LLh'!D66)</f>
        <v/>
      </c>
      <c r="H64" s="83" t="str">
        <f>IF(ISBLANK('UTM&gt;LLh'!B66),"",'UTM&gt;LLh'!B66)</f>
        <v/>
      </c>
      <c r="I64" s="85" t="str">
        <f>IF(ISBLANK('UTM&gt;LLh'!B66),"",'UTM&gt;LLh'!C66)</f>
        <v/>
      </c>
      <c r="J64" s="86" t="e">
        <f t="shared" si="27"/>
        <v>#VALUE!</v>
      </c>
      <c r="K64" s="86" t="e">
        <f t="shared" si="28"/>
        <v>#VALUE!</v>
      </c>
      <c r="L64" s="87" t="e">
        <f t="shared" si="6"/>
        <v>#VALUE!</v>
      </c>
      <c r="M64" s="88" t="e">
        <f t="shared" si="7"/>
        <v>#VALUE!</v>
      </c>
      <c r="N64" s="88" t="e">
        <f t="shared" si="8"/>
        <v>#VALUE!</v>
      </c>
      <c r="O64" s="88" t="e">
        <f t="shared" si="9"/>
        <v>#VALUE!</v>
      </c>
      <c r="P64" s="88" t="e">
        <f t="shared" si="2"/>
        <v>#VALUE!</v>
      </c>
      <c r="Q64" s="88" t="e">
        <f t="shared" si="10"/>
        <v>#VALUE!</v>
      </c>
      <c r="R64" s="88" t="e">
        <f t="shared" si="11"/>
        <v>#VALUE!</v>
      </c>
      <c r="S64" s="88" t="e">
        <f t="shared" si="12"/>
        <v>#VALUE!</v>
      </c>
      <c r="T64" s="88" t="e">
        <f t="shared" si="3"/>
        <v>#VALUE!</v>
      </c>
      <c r="U64" s="88" t="e">
        <f t="shared" si="13"/>
        <v>#VALUE!</v>
      </c>
      <c r="V64" s="88" t="e">
        <f t="shared" si="14"/>
        <v>#VALUE!</v>
      </c>
      <c r="W64" s="88" t="e">
        <f t="shared" si="15"/>
        <v>#VALUE!</v>
      </c>
      <c r="X64" s="88" t="e">
        <f t="shared" si="4"/>
        <v>#VALUE!</v>
      </c>
      <c r="Y64" s="88" t="e">
        <f t="shared" si="16"/>
        <v>#VALUE!</v>
      </c>
      <c r="Z64" s="88" t="e">
        <f t="shared" si="17"/>
        <v>#VALUE!</v>
      </c>
      <c r="AA64" s="88" t="e">
        <f t="shared" si="18"/>
        <v>#VALUE!</v>
      </c>
      <c r="AB64" s="90" t="e">
        <f t="shared" si="19"/>
        <v>#VALUE!</v>
      </c>
      <c r="AC64" s="90" t="e">
        <f t="shared" si="20"/>
        <v>#VALUE!</v>
      </c>
      <c r="AD64" s="80" t="e">
        <f t="shared" si="21"/>
        <v>#VALUE!</v>
      </c>
      <c r="AE64" s="80" t="e">
        <f t="shared" si="22"/>
        <v>#VALUE!</v>
      </c>
      <c r="AF64" s="101" t="e">
        <f t="shared" si="23"/>
        <v>#VALUE!</v>
      </c>
      <c r="AH64" s="80" t="e">
        <f t="shared" si="24"/>
        <v>#VALUE!</v>
      </c>
      <c r="AI64" s="80" t="e">
        <f t="shared" si="25"/>
        <v>#VALUE!</v>
      </c>
      <c r="AJ64" s="101" t="e">
        <f t="shared" si="26"/>
        <v>#VALUE!</v>
      </c>
    </row>
    <row r="65" spans="4:36" x14ac:dyDescent="0.2">
      <c r="D65" s="83" t="s">
        <v>12</v>
      </c>
      <c r="E65" s="84" t="e">
        <f t="shared" si="5"/>
        <v>#VALUE!</v>
      </c>
      <c r="F65" s="83">
        <v>500000</v>
      </c>
      <c r="G65" s="83" t="str">
        <f>IF(ISBLANK('UTM&gt;LLh'!B67),"",'UTM&gt;LLh'!D67)</f>
        <v/>
      </c>
      <c r="H65" s="83" t="str">
        <f>IF(ISBLANK('UTM&gt;LLh'!B67),"",'UTM&gt;LLh'!B67)</f>
        <v/>
      </c>
      <c r="I65" s="85" t="str">
        <f>IF(ISBLANK('UTM&gt;LLh'!B67),"",'UTM&gt;LLh'!C67)</f>
        <v/>
      </c>
      <c r="J65" s="86" t="e">
        <f t="shared" si="27"/>
        <v>#VALUE!</v>
      </c>
      <c r="K65" s="86" t="e">
        <f t="shared" si="28"/>
        <v>#VALUE!</v>
      </c>
      <c r="L65" s="87" t="e">
        <f t="shared" si="6"/>
        <v>#VALUE!</v>
      </c>
      <c r="M65" s="88" t="e">
        <f t="shared" si="7"/>
        <v>#VALUE!</v>
      </c>
      <c r="N65" s="88" t="e">
        <f t="shared" si="8"/>
        <v>#VALUE!</v>
      </c>
      <c r="O65" s="88" t="e">
        <f t="shared" si="9"/>
        <v>#VALUE!</v>
      </c>
      <c r="P65" s="88" t="e">
        <f t="shared" si="2"/>
        <v>#VALUE!</v>
      </c>
      <c r="Q65" s="88" t="e">
        <f t="shared" si="10"/>
        <v>#VALUE!</v>
      </c>
      <c r="R65" s="88" t="e">
        <f t="shared" si="11"/>
        <v>#VALUE!</v>
      </c>
      <c r="S65" s="88" t="e">
        <f t="shared" si="12"/>
        <v>#VALUE!</v>
      </c>
      <c r="T65" s="88" t="e">
        <f t="shared" si="3"/>
        <v>#VALUE!</v>
      </c>
      <c r="U65" s="88" t="e">
        <f t="shared" si="13"/>
        <v>#VALUE!</v>
      </c>
      <c r="V65" s="88" t="e">
        <f t="shared" si="14"/>
        <v>#VALUE!</v>
      </c>
      <c r="W65" s="88" t="e">
        <f t="shared" si="15"/>
        <v>#VALUE!</v>
      </c>
      <c r="X65" s="88" t="e">
        <f t="shared" si="4"/>
        <v>#VALUE!</v>
      </c>
      <c r="Y65" s="88" t="e">
        <f t="shared" si="16"/>
        <v>#VALUE!</v>
      </c>
      <c r="Z65" s="88" t="e">
        <f t="shared" si="17"/>
        <v>#VALUE!</v>
      </c>
      <c r="AA65" s="88" t="e">
        <f t="shared" si="18"/>
        <v>#VALUE!</v>
      </c>
      <c r="AB65" s="90" t="e">
        <f t="shared" si="19"/>
        <v>#VALUE!</v>
      </c>
      <c r="AC65" s="90" t="e">
        <f t="shared" si="20"/>
        <v>#VALUE!</v>
      </c>
      <c r="AD65" s="80" t="e">
        <f t="shared" si="21"/>
        <v>#VALUE!</v>
      </c>
      <c r="AE65" s="80" t="e">
        <f t="shared" si="22"/>
        <v>#VALUE!</v>
      </c>
      <c r="AF65" s="101" t="e">
        <f t="shared" si="23"/>
        <v>#VALUE!</v>
      </c>
      <c r="AH65" s="80" t="e">
        <f t="shared" si="24"/>
        <v>#VALUE!</v>
      </c>
      <c r="AI65" s="80" t="e">
        <f t="shared" si="25"/>
        <v>#VALUE!</v>
      </c>
      <c r="AJ65" s="101" t="e">
        <f t="shared" si="26"/>
        <v>#VALUE!</v>
      </c>
    </row>
    <row r="66" spans="4:36" x14ac:dyDescent="0.2">
      <c r="D66" s="83" t="s">
        <v>12</v>
      </c>
      <c r="E66" s="84" t="e">
        <f t="shared" si="5"/>
        <v>#VALUE!</v>
      </c>
      <c r="F66" s="83">
        <v>500000</v>
      </c>
      <c r="G66" s="83" t="str">
        <f>IF(ISBLANK('UTM&gt;LLh'!B68),"",'UTM&gt;LLh'!D68)</f>
        <v/>
      </c>
      <c r="H66" s="83" t="str">
        <f>IF(ISBLANK('UTM&gt;LLh'!B68),"",'UTM&gt;LLh'!B68)</f>
        <v/>
      </c>
      <c r="I66" s="85" t="str">
        <f>IF(ISBLANK('UTM&gt;LLh'!B68),"",'UTM&gt;LLh'!C68)</f>
        <v/>
      </c>
      <c r="J66" s="86" t="e">
        <f t="shared" ref="J66:J97" si="29">IF(D66="N",I66/(k0*AA),(10000000-I66)/(k0*AA))</f>
        <v>#VALUE!</v>
      </c>
      <c r="K66" s="86" t="e">
        <f t="shared" ref="K66:K97" si="30">(H66-F66)/(k0*AA)</f>
        <v>#VALUE!</v>
      </c>
      <c r="L66" s="87" t="e">
        <f t="shared" si="6"/>
        <v>#VALUE!</v>
      </c>
      <c r="M66" s="88" t="e">
        <f t="shared" si="7"/>
        <v>#VALUE!</v>
      </c>
      <c r="N66" s="88" t="e">
        <f t="shared" si="8"/>
        <v>#VALUE!</v>
      </c>
      <c r="O66" s="88" t="e">
        <f t="shared" si="9"/>
        <v>#VALUE!</v>
      </c>
      <c r="P66" s="88" t="e">
        <f t="shared" ref="P66:P103" si="31">SINH(e*ATANH(e*O66/SQRT(1+O66^2)))</f>
        <v>#VALUE!</v>
      </c>
      <c r="Q66" s="88" t="e">
        <f t="shared" si="10"/>
        <v>#VALUE!</v>
      </c>
      <c r="R66" s="88" t="e">
        <f t="shared" si="11"/>
        <v>#VALUE!</v>
      </c>
      <c r="S66" s="88" t="e">
        <f t="shared" si="12"/>
        <v>#VALUE!</v>
      </c>
      <c r="T66" s="88" t="e">
        <f t="shared" ref="T66:T103" si="32">SINH(e*ATANH(e*S66/SQRT(1+S66^2)))</f>
        <v>#VALUE!</v>
      </c>
      <c r="U66" s="88" t="e">
        <f t="shared" si="13"/>
        <v>#VALUE!</v>
      </c>
      <c r="V66" s="88" t="e">
        <f t="shared" si="14"/>
        <v>#VALUE!</v>
      </c>
      <c r="W66" s="88" t="e">
        <f t="shared" si="15"/>
        <v>#VALUE!</v>
      </c>
      <c r="X66" s="88" t="e">
        <f t="shared" ref="X66:X103" si="33">SINH(e*ATANH(e*W66/SQRT(1+W66^2)))</f>
        <v>#VALUE!</v>
      </c>
      <c r="Y66" s="88" t="e">
        <f t="shared" si="16"/>
        <v>#VALUE!</v>
      </c>
      <c r="Z66" s="88" t="e">
        <f t="shared" si="17"/>
        <v>#VALUE!</v>
      </c>
      <c r="AA66" s="88" t="e">
        <f t="shared" si="18"/>
        <v>#VALUE!</v>
      </c>
      <c r="AB66" s="90" t="e">
        <f t="shared" si="19"/>
        <v>#VALUE!</v>
      </c>
      <c r="AC66" s="90" t="e">
        <f t="shared" si="20"/>
        <v>#VALUE!</v>
      </c>
      <c r="AD66" s="80" t="e">
        <f t="shared" si="21"/>
        <v>#VALUE!</v>
      </c>
      <c r="AE66" s="80" t="e">
        <f t="shared" si="22"/>
        <v>#VALUE!</v>
      </c>
      <c r="AF66" s="101" t="e">
        <f t="shared" si="23"/>
        <v>#VALUE!</v>
      </c>
      <c r="AH66" s="80" t="e">
        <f t="shared" si="24"/>
        <v>#VALUE!</v>
      </c>
      <c r="AI66" s="80" t="e">
        <f t="shared" si="25"/>
        <v>#VALUE!</v>
      </c>
      <c r="AJ66" s="101" t="e">
        <f t="shared" si="26"/>
        <v>#VALUE!</v>
      </c>
    </row>
    <row r="67" spans="4:36" x14ac:dyDescent="0.2">
      <c r="D67" s="83" t="s">
        <v>12</v>
      </c>
      <c r="E67" s="84" t="e">
        <f t="shared" ref="E67:E103" si="34">6*G67-183</f>
        <v>#VALUE!</v>
      </c>
      <c r="F67" s="83">
        <v>500000</v>
      </c>
      <c r="G67" s="83" t="str">
        <f>IF(ISBLANK('UTM&gt;LLh'!B69),"",'UTM&gt;LLh'!D69)</f>
        <v/>
      </c>
      <c r="H67" s="83" t="str">
        <f>IF(ISBLANK('UTM&gt;LLh'!B69),"",'UTM&gt;LLh'!B69)</f>
        <v/>
      </c>
      <c r="I67" s="85" t="str">
        <f>IF(ISBLANK('UTM&gt;LLh'!B69),"",'UTM&gt;LLh'!C69)</f>
        <v/>
      </c>
      <c r="J67" s="86" t="e">
        <f t="shared" si="29"/>
        <v>#VALUE!</v>
      </c>
      <c r="K67" s="86" t="e">
        <f t="shared" si="30"/>
        <v>#VALUE!</v>
      </c>
      <c r="L67" s="87" t="e">
        <f t="shared" ref="L67:L103" si="35">J67-(beta1*SIN(2*J67)*COSH(2*K67)+beta2*SIN(4*J67)*COSH(4*K67)+beta3*SIN(6*J67)*COSH(6*K67)+beta4*SIN(8*J67)*COSH(8*K67)+beta5*SIN(10*J67)*COSH(10*K67)+beta6*SIN(12*J67)*COSH(12*K67)+beta7*SIN(14*J67)*COSH(14*K67))</f>
        <v>#VALUE!</v>
      </c>
      <c r="M67" s="88" t="e">
        <f t="shared" ref="M67:M103" si="36">K67-(beta1*COS(2*J67)*SINH(2*K67)+beta2*COS(4*J67)*SINH(4*K67)+beta3*COS(6*J67)*SINH(6*K67)+beta4*COS(8*J67)*SINH(8*K67)+beta5*COS(10*J67)*SINH(10*K67)+beta6*COS(12*J67)*SINH(12*K67)+beta7*COS(14*J67)*SINH(14*K67))</f>
        <v>#VALUE!</v>
      </c>
      <c r="N67" s="88" t="e">
        <f t="shared" ref="N67:N103" si="37">ATAN(SINH(M67)/COS(L67))</f>
        <v>#VALUE!</v>
      </c>
      <c r="O67" s="88" t="e">
        <f t="shared" ref="O67:O103" si="38">SIN(L67)/SQRT(SINH(M67)^2+COS(L67)^2)</f>
        <v>#VALUE!</v>
      </c>
      <c r="P67" s="88" t="e">
        <f t="shared" si="31"/>
        <v>#VALUE!</v>
      </c>
      <c r="Q67" s="88" t="e">
        <f t="shared" ref="Q67:Q103" si="39">O67*SQRT(1+P67^2)-P67*SQRT(1+O67^2)-O$2</f>
        <v>#VALUE!</v>
      </c>
      <c r="R67" s="88" t="e">
        <f t="shared" ref="R67:R103" si="40">(SQRT((1+P67^2)*(1+O67^2))-P67*O67)*(1-e^2)*SQRT(1+O67^2)/(1+(1-e^2)*O67^2)</f>
        <v>#VALUE!</v>
      </c>
      <c r="S67" s="88" t="e">
        <f t="shared" ref="S67:S103" si="41">O67-Q67/R67</f>
        <v>#VALUE!</v>
      </c>
      <c r="T67" s="88" t="e">
        <f t="shared" si="32"/>
        <v>#VALUE!</v>
      </c>
      <c r="U67" s="88" t="e">
        <f t="shared" ref="U67:U103" si="42">S67*SQRT(1+T67^2)-T67*SQRT(1+S67^2)-$O67</f>
        <v>#VALUE!</v>
      </c>
      <c r="V67" s="88" t="e">
        <f t="shared" ref="V67:V103" si="43">(SQRT((1+T67^2)*(1+S67^2))-T67*S67)*(1-e^2)*SQRT(1+S67^2)/(1+(1-e^2)*S67^2)</f>
        <v>#VALUE!</v>
      </c>
      <c r="W67" s="88" t="e">
        <f t="shared" ref="W67:W103" si="44">S67-U67/V67</f>
        <v>#VALUE!</v>
      </c>
      <c r="X67" s="88" t="e">
        <f t="shared" si="33"/>
        <v>#VALUE!</v>
      </c>
      <c r="Y67" s="88" t="e">
        <f t="shared" ref="Y67:Y103" si="45">W67*SQRT(1+X67^2)-X67*SQRT(1+W67^2)-$O67</f>
        <v>#VALUE!</v>
      </c>
      <c r="Z67" s="88" t="e">
        <f t="shared" ref="Z67:Z103" si="46">(SQRT((1+X67^2)*(1+W67^2))-X67*W67)*(1-e^2)*SQRT(1+W67^2)/(1+(1-e^2)*W67^2)</f>
        <v>#VALUE!</v>
      </c>
      <c r="AA67" s="88" t="e">
        <f t="shared" ref="AA67:AA103" si="47">W67-Y67/Z67</f>
        <v>#VALUE!</v>
      </c>
      <c r="AB67" s="90" t="e">
        <f t="shared" ref="AB67:AB103" si="48">IF(D67="N",ATAN(AA67)*180/PI(),-ATAN(AA67)*180/PI())</f>
        <v>#VALUE!</v>
      </c>
      <c r="AC67" s="90" t="e">
        <f t="shared" ref="AC67:AC103" si="49">E67+N67*180/PI()</f>
        <v>#VALUE!</v>
      </c>
      <c r="AD67" s="80" t="e">
        <f t="shared" ref="AD67:AD130" si="50">INT(ABS(AB67))*SIGN(AB67)</f>
        <v>#VALUE!</v>
      </c>
      <c r="AE67" s="80" t="e">
        <f t="shared" ref="AE67:AE130" si="51">INT(60*ABS(AB67-AD67))</f>
        <v>#VALUE!</v>
      </c>
      <c r="AF67" s="101" t="e">
        <f t="shared" ref="AF67:AF130" si="52">3600*(ABS(AB67-AD67)-AE67/60)</f>
        <v>#VALUE!</v>
      </c>
      <c r="AH67" s="80" t="e">
        <f t="shared" ref="AH67:AH130" si="53">INT(ABS(AC67))*SIGN(AC67)</f>
        <v>#VALUE!</v>
      </c>
      <c r="AI67" s="80" t="e">
        <f t="shared" ref="AI67:AI130" si="54">INT(60*ABS(AC67-AH67))</f>
        <v>#VALUE!</v>
      </c>
      <c r="AJ67" s="101" t="e">
        <f t="shared" ref="AJ67:AJ130" si="55">3600*(ABS(AC67-AH67)-AI67/60)</f>
        <v>#VALUE!</v>
      </c>
    </row>
    <row r="68" spans="4:36" x14ac:dyDescent="0.2">
      <c r="D68" s="83" t="s">
        <v>12</v>
      </c>
      <c r="E68" s="84" t="e">
        <f t="shared" si="34"/>
        <v>#VALUE!</v>
      </c>
      <c r="F68" s="83">
        <v>500000</v>
      </c>
      <c r="G68" s="83" t="str">
        <f>IF(ISBLANK('UTM&gt;LLh'!B70),"",'UTM&gt;LLh'!D70)</f>
        <v/>
      </c>
      <c r="H68" s="83" t="str">
        <f>IF(ISBLANK('UTM&gt;LLh'!B70),"",'UTM&gt;LLh'!B70)</f>
        <v/>
      </c>
      <c r="I68" s="85" t="str">
        <f>IF(ISBLANK('UTM&gt;LLh'!B70),"",'UTM&gt;LLh'!C70)</f>
        <v/>
      </c>
      <c r="J68" s="86" t="e">
        <f t="shared" si="29"/>
        <v>#VALUE!</v>
      </c>
      <c r="K68" s="86" t="e">
        <f t="shared" si="30"/>
        <v>#VALUE!</v>
      </c>
      <c r="L68" s="87" t="e">
        <f t="shared" si="35"/>
        <v>#VALUE!</v>
      </c>
      <c r="M68" s="88" t="e">
        <f t="shared" si="36"/>
        <v>#VALUE!</v>
      </c>
      <c r="N68" s="88" t="e">
        <f t="shared" si="37"/>
        <v>#VALUE!</v>
      </c>
      <c r="O68" s="88" t="e">
        <f t="shared" si="38"/>
        <v>#VALUE!</v>
      </c>
      <c r="P68" s="88" t="e">
        <f t="shared" si="31"/>
        <v>#VALUE!</v>
      </c>
      <c r="Q68" s="88" t="e">
        <f t="shared" si="39"/>
        <v>#VALUE!</v>
      </c>
      <c r="R68" s="88" t="e">
        <f t="shared" si="40"/>
        <v>#VALUE!</v>
      </c>
      <c r="S68" s="88" t="e">
        <f t="shared" si="41"/>
        <v>#VALUE!</v>
      </c>
      <c r="T68" s="88" t="e">
        <f t="shared" si="32"/>
        <v>#VALUE!</v>
      </c>
      <c r="U68" s="88" t="e">
        <f t="shared" si="42"/>
        <v>#VALUE!</v>
      </c>
      <c r="V68" s="88" t="e">
        <f t="shared" si="43"/>
        <v>#VALUE!</v>
      </c>
      <c r="W68" s="88" t="e">
        <f t="shared" si="44"/>
        <v>#VALUE!</v>
      </c>
      <c r="X68" s="88" t="e">
        <f t="shared" si="33"/>
        <v>#VALUE!</v>
      </c>
      <c r="Y68" s="88" t="e">
        <f t="shared" si="45"/>
        <v>#VALUE!</v>
      </c>
      <c r="Z68" s="88" t="e">
        <f t="shared" si="46"/>
        <v>#VALUE!</v>
      </c>
      <c r="AA68" s="88" t="e">
        <f t="shared" si="47"/>
        <v>#VALUE!</v>
      </c>
      <c r="AB68" s="90" t="e">
        <f t="shared" si="48"/>
        <v>#VALUE!</v>
      </c>
      <c r="AC68" s="90" t="e">
        <f t="shared" si="49"/>
        <v>#VALUE!</v>
      </c>
      <c r="AD68" s="80" t="e">
        <f t="shared" si="50"/>
        <v>#VALUE!</v>
      </c>
      <c r="AE68" s="80" t="e">
        <f t="shared" si="51"/>
        <v>#VALUE!</v>
      </c>
      <c r="AF68" s="101" t="e">
        <f t="shared" si="52"/>
        <v>#VALUE!</v>
      </c>
      <c r="AH68" s="80" t="e">
        <f t="shared" si="53"/>
        <v>#VALUE!</v>
      </c>
      <c r="AI68" s="80" t="e">
        <f t="shared" si="54"/>
        <v>#VALUE!</v>
      </c>
      <c r="AJ68" s="101" t="e">
        <f t="shared" si="55"/>
        <v>#VALUE!</v>
      </c>
    </row>
    <row r="69" spans="4:36" x14ac:dyDescent="0.2">
      <c r="D69" s="83" t="s">
        <v>12</v>
      </c>
      <c r="E69" s="84" t="e">
        <f t="shared" si="34"/>
        <v>#VALUE!</v>
      </c>
      <c r="F69" s="83">
        <v>500000</v>
      </c>
      <c r="G69" s="83" t="str">
        <f>IF(ISBLANK('UTM&gt;LLh'!B71),"",'UTM&gt;LLh'!D71)</f>
        <v/>
      </c>
      <c r="H69" s="83" t="str">
        <f>IF(ISBLANK('UTM&gt;LLh'!B71),"",'UTM&gt;LLh'!B71)</f>
        <v/>
      </c>
      <c r="I69" s="85" t="str">
        <f>IF(ISBLANK('UTM&gt;LLh'!B71),"",'UTM&gt;LLh'!C71)</f>
        <v/>
      </c>
      <c r="J69" s="86" t="e">
        <f t="shared" si="29"/>
        <v>#VALUE!</v>
      </c>
      <c r="K69" s="86" t="e">
        <f t="shared" si="30"/>
        <v>#VALUE!</v>
      </c>
      <c r="L69" s="87" t="e">
        <f t="shared" si="35"/>
        <v>#VALUE!</v>
      </c>
      <c r="M69" s="88" t="e">
        <f t="shared" si="36"/>
        <v>#VALUE!</v>
      </c>
      <c r="N69" s="88" t="e">
        <f t="shared" si="37"/>
        <v>#VALUE!</v>
      </c>
      <c r="O69" s="88" t="e">
        <f t="shared" si="38"/>
        <v>#VALUE!</v>
      </c>
      <c r="P69" s="88" t="e">
        <f t="shared" si="31"/>
        <v>#VALUE!</v>
      </c>
      <c r="Q69" s="88" t="e">
        <f t="shared" si="39"/>
        <v>#VALUE!</v>
      </c>
      <c r="R69" s="88" t="e">
        <f t="shared" si="40"/>
        <v>#VALUE!</v>
      </c>
      <c r="S69" s="88" t="e">
        <f t="shared" si="41"/>
        <v>#VALUE!</v>
      </c>
      <c r="T69" s="88" t="e">
        <f t="shared" si="32"/>
        <v>#VALUE!</v>
      </c>
      <c r="U69" s="88" t="e">
        <f t="shared" si="42"/>
        <v>#VALUE!</v>
      </c>
      <c r="V69" s="88" t="e">
        <f t="shared" si="43"/>
        <v>#VALUE!</v>
      </c>
      <c r="W69" s="88" t="e">
        <f t="shared" si="44"/>
        <v>#VALUE!</v>
      </c>
      <c r="X69" s="88" t="e">
        <f t="shared" si="33"/>
        <v>#VALUE!</v>
      </c>
      <c r="Y69" s="88" t="e">
        <f t="shared" si="45"/>
        <v>#VALUE!</v>
      </c>
      <c r="Z69" s="88" t="e">
        <f t="shared" si="46"/>
        <v>#VALUE!</v>
      </c>
      <c r="AA69" s="88" t="e">
        <f t="shared" si="47"/>
        <v>#VALUE!</v>
      </c>
      <c r="AB69" s="90" t="e">
        <f t="shared" si="48"/>
        <v>#VALUE!</v>
      </c>
      <c r="AC69" s="90" t="e">
        <f t="shared" si="49"/>
        <v>#VALUE!</v>
      </c>
      <c r="AD69" s="80" t="e">
        <f t="shared" si="50"/>
        <v>#VALUE!</v>
      </c>
      <c r="AE69" s="80" t="e">
        <f t="shared" si="51"/>
        <v>#VALUE!</v>
      </c>
      <c r="AF69" s="101" t="e">
        <f t="shared" si="52"/>
        <v>#VALUE!</v>
      </c>
      <c r="AH69" s="80" t="e">
        <f t="shared" si="53"/>
        <v>#VALUE!</v>
      </c>
      <c r="AI69" s="80" t="e">
        <f t="shared" si="54"/>
        <v>#VALUE!</v>
      </c>
      <c r="AJ69" s="101" t="e">
        <f t="shared" si="55"/>
        <v>#VALUE!</v>
      </c>
    </row>
    <row r="70" spans="4:36" x14ac:dyDescent="0.2">
      <c r="D70" s="83" t="s">
        <v>12</v>
      </c>
      <c r="E70" s="84" t="e">
        <f t="shared" si="34"/>
        <v>#VALUE!</v>
      </c>
      <c r="F70" s="83">
        <v>500000</v>
      </c>
      <c r="G70" s="83" t="str">
        <f>IF(ISBLANK('UTM&gt;LLh'!B72),"",'UTM&gt;LLh'!D72)</f>
        <v/>
      </c>
      <c r="H70" s="83" t="str">
        <f>IF(ISBLANK('UTM&gt;LLh'!B72),"",'UTM&gt;LLh'!B72)</f>
        <v/>
      </c>
      <c r="I70" s="85" t="str">
        <f>IF(ISBLANK('UTM&gt;LLh'!B72),"",'UTM&gt;LLh'!C72)</f>
        <v/>
      </c>
      <c r="J70" s="86" t="e">
        <f t="shared" si="29"/>
        <v>#VALUE!</v>
      </c>
      <c r="K70" s="86" t="e">
        <f t="shared" si="30"/>
        <v>#VALUE!</v>
      </c>
      <c r="L70" s="87" t="e">
        <f t="shared" si="35"/>
        <v>#VALUE!</v>
      </c>
      <c r="M70" s="88" t="e">
        <f t="shared" si="36"/>
        <v>#VALUE!</v>
      </c>
      <c r="N70" s="88" t="e">
        <f t="shared" si="37"/>
        <v>#VALUE!</v>
      </c>
      <c r="O70" s="88" t="e">
        <f t="shared" si="38"/>
        <v>#VALUE!</v>
      </c>
      <c r="P70" s="88" t="e">
        <f t="shared" si="31"/>
        <v>#VALUE!</v>
      </c>
      <c r="Q70" s="88" t="e">
        <f t="shared" si="39"/>
        <v>#VALUE!</v>
      </c>
      <c r="R70" s="88" t="e">
        <f t="shared" si="40"/>
        <v>#VALUE!</v>
      </c>
      <c r="S70" s="88" t="e">
        <f t="shared" si="41"/>
        <v>#VALUE!</v>
      </c>
      <c r="T70" s="88" t="e">
        <f t="shared" si="32"/>
        <v>#VALUE!</v>
      </c>
      <c r="U70" s="88" t="e">
        <f t="shared" si="42"/>
        <v>#VALUE!</v>
      </c>
      <c r="V70" s="88" t="e">
        <f t="shared" si="43"/>
        <v>#VALUE!</v>
      </c>
      <c r="W70" s="88" t="e">
        <f t="shared" si="44"/>
        <v>#VALUE!</v>
      </c>
      <c r="X70" s="88" t="e">
        <f t="shared" si="33"/>
        <v>#VALUE!</v>
      </c>
      <c r="Y70" s="88" t="e">
        <f t="shared" si="45"/>
        <v>#VALUE!</v>
      </c>
      <c r="Z70" s="88" t="e">
        <f t="shared" si="46"/>
        <v>#VALUE!</v>
      </c>
      <c r="AA70" s="88" t="e">
        <f t="shared" si="47"/>
        <v>#VALUE!</v>
      </c>
      <c r="AB70" s="90" t="e">
        <f t="shared" si="48"/>
        <v>#VALUE!</v>
      </c>
      <c r="AC70" s="90" t="e">
        <f t="shared" si="49"/>
        <v>#VALUE!</v>
      </c>
      <c r="AD70" s="80" t="e">
        <f t="shared" si="50"/>
        <v>#VALUE!</v>
      </c>
      <c r="AE70" s="80" t="e">
        <f t="shared" si="51"/>
        <v>#VALUE!</v>
      </c>
      <c r="AF70" s="101" t="e">
        <f t="shared" si="52"/>
        <v>#VALUE!</v>
      </c>
      <c r="AH70" s="80" t="e">
        <f t="shared" si="53"/>
        <v>#VALUE!</v>
      </c>
      <c r="AI70" s="80" t="e">
        <f t="shared" si="54"/>
        <v>#VALUE!</v>
      </c>
      <c r="AJ70" s="101" t="e">
        <f t="shared" si="55"/>
        <v>#VALUE!</v>
      </c>
    </row>
    <row r="71" spans="4:36" x14ac:dyDescent="0.2">
      <c r="D71" s="83" t="s">
        <v>12</v>
      </c>
      <c r="E71" s="84" t="e">
        <f t="shared" si="34"/>
        <v>#VALUE!</v>
      </c>
      <c r="F71" s="83">
        <v>500000</v>
      </c>
      <c r="G71" s="83" t="str">
        <f>IF(ISBLANK('UTM&gt;LLh'!B73),"",'UTM&gt;LLh'!D73)</f>
        <v/>
      </c>
      <c r="H71" s="83" t="str">
        <f>IF(ISBLANK('UTM&gt;LLh'!B73),"",'UTM&gt;LLh'!B73)</f>
        <v/>
      </c>
      <c r="I71" s="85" t="str">
        <f>IF(ISBLANK('UTM&gt;LLh'!B73),"",'UTM&gt;LLh'!C73)</f>
        <v/>
      </c>
      <c r="J71" s="86" t="e">
        <f t="shared" si="29"/>
        <v>#VALUE!</v>
      </c>
      <c r="K71" s="86" t="e">
        <f t="shared" si="30"/>
        <v>#VALUE!</v>
      </c>
      <c r="L71" s="87" t="e">
        <f t="shared" si="35"/>
        <v>#VALUE!</v>
      </c>
      <c r="M71" s="88" t="e">
        <f t="shared" si="36"/>
        <v>#VALUE!</v>
      </c>
      <c r="N71" s="88" t="e">
        <f t="shared" si="37"/>
        <v>#VALUE!</v>
      </c>
      <c r="O71" s="88" t="e">
        <f t="shared" si="38"/>
        <v>#VALUE!</v>
      </c>
      <c r="P71" s="88" t="e">
        <f t="shared" si="31"/>
        <v>#VALUE!</v>
      </c>
      <c r="Q71" s="88" t="e">
        <f t="shared" si="39"/>
        <v>#VALUE!</v>
      </c>
      <c r="R71" s="88" t="e">
        <f t="shared" si="40"/>
        <v>#VALUE!</v>
      </c>
      <c r="S71" s="88" t="e">
        <f t="shared" si="41"/>
        <v>#VALUE!</v>
      </c>
      <c r="T71" s="88" t="e">
        <f t="shared" si="32"/>
        <v>#VALUE!</v>
      </c>
      <c r="U71" s="88" t="e">
        <f t="shared" si="42"/>
        <v>#VALUE!</v>
      </c>
      <c r="V71" s="88" t="e">
        <f t="shared" si="43"/>
        <v>#VALUE!</v>
      </c>
      <c r="W71" s="88" t="e">
        <f t="shared" si="44"/>
        <v>#VALUE!</v>
      </c>
      <c r="X71" s="88" t="e">
        <f t="shared" si="33"/>
        <v>#VALUE!</v>
      </c>
      <c r="Y71" s="88" t="e">
        <f t="shared" si="45"/>
        <v>#VALUE!</v>
      </c>
      <c r="Z71" s="88" t="e">
        <f t="shared" si="46"/>
        <v>#VALUE!</v>
      </c>
      <c r="AA71" s="88" t="e">
        <f t="shared" si="47"/>
        <v>#VALUE!</v>
      </c>
      <c r="AB71" s="90" t="e">
        <f t="shared" si="48"/>
        <v>#VALUE!</v>
      </c>
      <c r="AC71" s="90" t="e">
        <f t="shared" si="49"/>
        <v>#VALUE!</v>
      </c>
      <c r="AD71" s="80" t="e">
        <f t="shared" si="50"/>
        <v>#VALUE!</v>
      </c>
      <c r="AE71" s="80" t="e">
        <f t="shared" si="51"/>
        <v>#VALUE!</v>
      </c>
      <c r="AF71" s="101" t="e">
        <f t="shared" si="52"/>
        <v>#VALUE!</v>
      </c>
      <c r="AH71" s="80" t="e">
        <f t="shared" si="53"/>
        <v>#VALUE!</v>
      </c>
      <c r="AI71" s="80" t="e">
        <f t="shared" si="54"/>
        <v>#VALUE!</v>
      </c>
      <c r="AJ71" s="101" t="e">
        <f t="shared" si="55"/>
        <v>#VALUE!</v>
      </c>
    </row>
    <row r="72" spans="4:36" x14ac:dyDescent="0.2">
      <c r="D72" s="83" t="s">
        <v>12</v>
      </c>
      <c r="E72" s="84" t="e">
        <f t="shared" si="34"/>
        <v>#VALUE!</v>
      </c>
      <c r="F72" s="83">
        <v>500000</v>
      </c>
      <c r="G72" s="83" t="str">
        <f>IF(ISBLANK('UTM&gt;LLh'!B74),"",'UTM&gt;LLh'!D74)</f>
        <v/>
      </c>
      <c r="H72" s="83" t="str">
        <f>IF(ISBLANK('UTM&gt;LLh'!B74),"",'UTM&gt;LLh'!B74)</f>
        <v/>
      </c>
      <c r="I72" s="85" t="str">
        <f>IF(ISBLANK('UTM&gt;LLh'!B74),"",'UTM&gt;LLh'!C74)</f>
        <v/>
      </c>
      <c r="J72" s="86" t="e">
        <f t="shared" si="29"/>
        <v>#VALUE!</v>
      </c>
      <c r="K72" s="86" t="e">
        <f t="shared" si="30"/>
        <v>#VALUE!</v>
      </c>
      <c r="L72" s="87" t="e">
        <f t="shared" si="35"/>
        <v>#VALUE!</v>
      </c>
      <c r="M72" s="88" t="e">
        <f t="shared" si="36"/>
        <v>#VALUE!</v>
      </c>
      <c r="N72" s="88" t="e">
        <f t="shared" si="37"/>
        <v>#VALUE!</v>
      </c>
      <c r="O72" s="88" t="e">
        <f t="shared" si="38"/>
        <v>#VALUE!</v>
      </c>
      <c r="P72" s="88" t="e">
        <f t="shared" si="31"/>
        <v>#VALUE!</v>
      </c>
      <c r="Q72" s="88" t="e">
        <f t="shared" si="39"/>
        <v>#VALUE!</v>
      </c>
      <c r="R72" s="88" t="e">
        <f t="shared" si="40"/>
        <v>#VALUE!</v>
      </c>
      <c r="S72" s="88" t="e">
        <f t="shared" si="41"/>
        <v>#VALUE!</v>
      </c>
      <c r="T72" s="88" t="e">
        <f t="shared" si="32"/>
        <v>#VALUE!</v>
      </c>
      <c r="U72" s="88" t="e">
        <f t="shared" si="42"/>
        <v>#VALUE!</v>
      </c>
      <c r="V72" s="88" t="e">
        <f t="shared" si="43"/>
        <v>#VALUE!</v>
      </c>
      <c r="W72" s="88" t="e">
        <f t="shared" si="44"/>
        <v>#VALUE!</v>
      </c>
      <c r="X72" s="88" t="e">
        <f t="shared" si="33"/>
        <v>#VALUE!</v>
      </c>
      <c r="Y72" s="88" t="e">
        <f t="shared" si="45"/>
        <v>#VALUE!</v>
      </c>
      <c r="Z72" s="88" t="e">
        <f t="shared" si="46"/>
        <v>#VALUE!</v>
      </c>
      <c r="AA72" s="88" t="e">
        <f t="shared" si="47"/>
        <v>#VALUE!</v>
      </c>
      <c r="AB72" s="90" t="e">
        <f t="shared" si="48"/>
        <v>#VALUE!</v>
      </c>
      <c r="AC72" s="90" t="e">
        <f t="shared" si="49"/>
        <v>#VALUE!</v>
      </c>
      <c r="AD72" s="80" t="e">
        <f t="shared" si="50"/>
        <v>#VALUE!</v>
      </c>
      <c r="AE72" s="80" t="e">
        <f t="shared" si="51"/>
        <v>#VALUE!</v>
      </c>
      <c r="AF72" s="101" t="e">
        <f t="shared" si="52"/>
        <v>#VALUE!</v>
      </c>
      <c r="AH72" s="80" t="e">
        <f t="shared" si="53"/>
        <v>#VALUE!</v>
      </c>
      <c r="AI72" s="80" t="e">
        <f t="shared" si="54"/>
        <v>#VALUE!</v>
      </c>
      <c r="AJ72" s="101" t="e">
        <f t="shared" si="55"/>
        <v>#VALUE!</v>
      </c>
    </row>
    <row r="73" spans="4:36" x14ac:dyDescent="0.2">
      <c r="D73" s="83" t="s">
        <v>12</v>
      </c>
      <c r="E73" s="84" t="e">
        <f t="shared" si="34"/>
        <v>#VALUE!</v>
      </c>
      <c r="F73" s="83">
        <v>500000</v>
      </c>
      <c r="G73" s="83" t="str">
        <f>IF(ISBLANK('UTM&gt;LLh'!B75),"",'UTM&gt;LLh'!D75)</f>
        <v/>
      </c>
      <c r="H73" s="83" t="str">
        <f>IF(ISBLANK('UTM&gt;LLh'!B75),"",'UTM&gt;LLh'!B75)</f>
        <v/>
      </c>
      <c r="I73" s="85" t="str">
        <f>IF(ISBLANK('UTM&gt;LLh'!B75),"",'UTM&gt;LLh'!C75)</f>
        <v/>
      </c>
      <c r="J73" s="86" t="e">
        <f t="shared" si="29"/>
        <v>#VALUE!</v>
      </c>
      <c r="K73" s="86" t="e">
        <f t="shared" si="30"/>
        <v>#VALUE!</v>
      </c>
      <c r="L73" s="87" t="e">
        <f t="shared" si="35"/>
        <v>#VALUE!</v>
      </c>
      <c r="M73" s="88" t="e">
        <f t="shared" si="36"/>
        <v>#VALUE!</v>
      </c>
      <c r="N73" s="88" t="e">
        <f t="shared" si="37"/>
        <v>#VALUE!</v>
      </c>
      <c r="O73" s="88" t="e">
        <f t="shared" si="38"/>
        <v>#VALUE!</v>
      </c>
      <c r="P73" s="88" t="e">
        <f t="shared" si="31"/>
        <v>#VALUE!</v>
      </c>
      <c r="Q73" s="88" t="e">
        <f t="shared" si="39"/>
        <v>#VALUE!</v>
      </c>
      <c r="R73" s="88" t="e">
        <f t="shared" si="40"/>
        <v>#VALUE!</v>
      </c>
      <c r="S73" s="88" t="e">
        <f t="shared" si="41"/>
        <v>#VALUE!</v>
      </c>
      <c r="T73" s="88" t="e">
        <f t="shared" si="32"/>
        <v>#VALUE!</v>
      </c>
      <c r="U73" s="88" t="e">
        <f t="shared" si="42"/>
        <v>#VALUE!</v>
      </c>
      <c r="V73" s="88" t="e">
        <f t="shared" si="43"/>
        <v>#VALUE!</v>
      </c>
      <c r="W73" s="88" t="e">
        <f t="shared" si="44"/>
        <v>#VALUE!</v>
      </c>
      <c r="X73" s="88" t="e">
        <f t="shared" si="33"/>
        <v>#VALUE!</v>
      </c>
      <c r="Y73" s="88" t="e">
        <f t="shared" si="45"/>
        <v>#VALUE!</v>
      </c>
      <c r="Z73" s="88" t="e">
        <f t="shared" si="46"/>
        <v>#VALUE!</v>
      </c>
      <c r="AA73" s="88" t="e">
        <f t="shared" si="47"/>
        <v>#VALUE!</v>
      </c>
      <c r="AB73" s="90" t="e">
        <f t="shared" si="48"/>
        <v>#VALUE!</v>
      </c>
      <c r="AC73" s="90" t="e">
        <f t="shared" si="49"/>
        <v>#VALUE!</v>
      </c>
      <c r="AD73" s="80" t="e">
        <f t="shared" si="50"/>
        <v>#VALUE!</v>
      </c>
      <c r="AE73" s="80" t="e">
        <f t="shared" si="51"/>
        <v>#VALUE!</v>
      </c>
      <c r="AF73" s="101" t="e">
        <f t="shared" si="52"/>
        <v>#VALUE!</v>
      </c>
      <c r="AH73" s="80" t="e">
        <f t="shared" si="53"/>
        <v>#VALUE!</v>
      </c>
      <c r="AI73" s="80" t="e">
        <f t="shared" si="54"/>
        <v>#VALUE!</v>
      </c>
      <c r="AJ73" s="101" t="e">
        <f t="shared" si="55"/>
        <v>#VALUE!</v>
      </c>
    </row>
    <row r="74" spans="4:36" x14ac:dyDescent="0.2">
      <c r="D74" s="83" t="s">
        <v>12</v>
      </c>
      <c r="E74" s="84" t="e">
        <f t="shared" si="34"/>
        <v>#VALUE!</v>
      </c>
      <c r="F74" s="83">
        <v>500000</v>
      </c>
      <c r="G74" s="83" t="str">
        <f>IF(ISBLANK('UTM&gt;LLh'!B76),"",'UTM&gt;LLh'!D76)</f>
        <v/>
      </c>
      <c r="H74" s="83" t="str">
        <f>IF(ISBLANK('UTM&gt;LLh'!B76),"",'UTM&gt;LLh'!B76)</f>
        <v/>
      </c>
      <c r="I74" s="85" t="str">
        <f>IF(ISBLANK('UTM&gt;LLh'!B76),"",'UTM&gt;LLh'!C76)</f>
        <v/>
      </c>
      <c r="J74" s="86" t="e">
        <f t="shared" si="29"/>
        <v>#VALUE!</v>
      </c>
      <c r="K74" s="86" t="e">
        <f t="shared" si="30"/>
        <v>#VALUE!</v>
      </c>
      <c r="L74" s="87" t="e">
        <f t="shared" si="35"/>
        <v>#VALUE!</v>
      </c>
      <c r="M74" s="88" t="e">
        <f t="shared" si="36"/>
        <v>#VALUE!</v>
      </c>
      <c r="N74" s="88" t="e">
        <f t="shared" si="37"/>
        <v>#VALUE!</v>
      </c>
      <c r="O74" s="88" t="e">
        <f t="shared" si="38"/>
        <v>#VALUE!</v>
      </c>
      <c r="P74" s="88" t="e">
        <f t="shared" si="31"/>
        <v>#VALUE!</v>
      </c>
      <c r="Q74" s="88" t="e">
        <f t="shared" si="39"/>
        <v>#VALUE!</v>
      </c>
      <c r="R74" s="88" t="e">
        <f t="shared" si="40"/>
        <v>#VALUE!</v>
      </c>
      <c r="S74" s="88" t="e">
        <f t="shared" si="41"/>
        <v>#VALUE!</v>
      </c>
      <c r="T74" s="88" t="e">
        <f t="shared" si="32"/>
        <v>#VALUE!</v>
      </c>
      <c r="U74" s="88" t="e">
        <f t="shared" si="42"/>
        <v>#VALUE!</v>
      </c>
      <c r="V74" s="88" t="e">
        <f t="shared" si="43"/>
        <v>#VALUE!</v>
      </c>
      <c r="W74" s="88" t="e">
        <f t="shared" si="44"/>
        <v>#VALUE!</v>
      </c>
      <c r="X74" s="88" t="e">
        <f t="shared" si="33"/>
        <v>#VALUE!</v>
      </c>
      <c r="Y74" s="88" t="e">
        <f t="shared" si="45"/>
        <v>#VALUE!</v>
      </c>
      <c r="Z74" s="88" t="e">
        <f t="shared" si="46"/>
        <v>#VALUE!</v>
      </c>
      <c r="AA74" s="88" t="e">
        <f t="shared" si="47"/>
        <v>#VALUE!</v>
      </c>
      <c r="AB74" s="90" t="e">
        <f t="shared" si="48"/>
        <v>#VALUE!</v>
      </c>
      <c r="AC74" s="90" t="e">
        <f t="shared" si="49"/>
        <v>#VALUE!</v>
      </c>
      <c r="AD74" s="80" t="e">
        <f t="shared" si="50"/>
        <v>#VALUE!</v>
      </c>
      <c r="AE74" s="80" t="e">
        <f t="shared" si="51"/>
        <v>#VALUE!</v>
      </c>
      <c r="AF74" s="101" t="e">
        <f t="shared" si="52"/>
        <v>#VALUE!</v>
      </c>
      <c r="AH74" s="80" t="e">
        <f t="shared" si="53"/>
        <v>#VALUE!</v>
      </c>
      <c r="AI74" s="80" t="e">
        <f t="shared" si="54"/>
        <v>#VALUE!</v>
      </c>
      <c r="AJ74" s="101" t="e">
        <f t="shared" si="55"/>
        <v>#VALUE!</v>
      </c>
    </row>
    <row r="75" spans="4:36" x14ac:dyDescent="0.2">
      <c r="D75" s="83" t="s">
        <v>12</v>
      </c>
      <c r="E75" s="84" t="e">
        <f t="shared" si="34"/>
        <v>#VALUE!</v>
      </c>
      <c r="F75" s="83">
        <v>500000</v>
      </c>
      <c r="G75" s="83" t="str">
        <f>IF(ISBLANK('UTM&gt;LLh'!B77),"",'UTM&gt;LLh'!D77)</f>
        <v/>
      </c>
      <c r="H75" s="83" t="str">
        <f>IF(ISBLANK('UTM&gt;LLh'!B77),"",'UTM&gt;LLh'!B77)</f>
        <v/>
      </c>
      <c r="I75" s="85" t="str">
        <f>IF(ISBLANK('UTM&gt;LLh'!B77),"",'UTM&gt;LLh'!C77)</f>
        <v/>
      </c>
      <c r="J75" s="86" t="e">
        <f t="shared" si="29"/>
        <v>#VALUE!</v>
      </c>
      <c r="K75" s="86" t="e">
        <f t="shared" si="30"/>
        <v>#VALUE!</v>
      </c>
      <c r="L75" s="87" t="e">
        <f t="shared" si="35"/>
        <v>#VALUE!</v>
      </c>
      <c r="M75" s="88" t="e">
        <f t="shared" si="36"/>
        <v>#VALUE!</v>
      </c>
      <c r="N75" s="88" t="e">
        <f t="shared" si="37"/>
        <v>#VALUE!</v>
      </c>
      <c r="O75" s="88" t="e">
        <f t="shared" si="38"/>
        <v>#VALUE!</v>
      </c>
      <c r="P75" s="88" t="e">
        <f t="shared" si="31"/>
        <v>#VALUE!</v>
      </c>
      <c r="Q75" s="88" t="e">
        <f t="shared" si="39"/>
        <v>#VALUE!</v>
      </c>
      <c r="R75" s="88" t="e">
        <f t="shared" si="40"/>
        <v>#VALUE!</v>
      </c>
      <c r="S75" s="88" t="e">
        <f t="shared" si="41"/>
        <v>#VALUE!</v>
      </c>
      <c r="T75" s="88" t="e">
        <f t="shared" si="32"/>
        <v>#VALUE!</v>
      </c>
      <c r="U75" s="88" t="e">
        <f t="shared" si="42"/>
        <v>#VALUE!</v>
      </c>
      <c r="V75" s="88" t="e">
        <f t="shared" si="43"/>
        <v>#VALUE!</v>
      </c>
      <c r="W75" s="88" t="e">
        <f t="shared" si="44"/>
        <v>#VALUE!</v>
      </c>
      <c r="X75" s="88" t="e">
        <f t="shared" si="33"/>
        <v>#VALUE!</v>
      </c>
      <c r="Y75" s="88" t="e">
        <f t="shared" si="45"/>
        <v>#VALUE!</v>
      </c>
      <c r="Z75" s="88" t="e">
        <f t="shared" si="46"/>
        <v>#VALUE!</v>
      </c>
      <c r="AA75" s="88" t="e">
        <f t="shared" si="47"/>
        <v>#VALUE!</v>
      </c>
      <c r="AB75" s="90" t="e">
        <f t="shared" si="48"/>
        <v>#VALUE!</v>
      </c>
      <c r="AC75" s="90" t="e">
        <f t="shared" si="49"/>
        <v>#VALUE!</v>
      </c>
      <c r="AD75" s="80" t="e">
        <f t="shared" si="50"/>
        <v>#VALUE!</v>
      </c>
      <c r="AE75" s="80" t="e">
        <f t="shared" si="51"/>
        <v>#VALUE!</v>
      </c>
      <c r="AF75" s="101" t="e">
        <f t="shared" si="52"/>
        <v>#VALUE!</v>
      </c>
      <c r="AH75" s="80" t="e">
        <f t="shared" si="53"/>
        <v>#VALUE!</v>
      </c>
      <c r="AI75" s="80" t="e">
        <f t="shared" si="54"/>
        <v>#VALUE!</v>
      </c>
      <c r="AJ75" s="101" t="e">
        <f t="shared" si="55"/>
        <v>#VALUE!</v>
      </c>
    </row>
    <row r="76" spans="4:36" x14ac:dyDescent="0.2">
      <c r="D76" s="83" t="s">
        <v>12</v>
      </c>
      <c r="E76" s="84" t="e">
        <f t="shared" si="34"/>
        <v>#VALUE!</v>
      </c>
      <c r="F76" s="83">
        <v>500000</v>
      </c>
      <c r="G76" s="83" t="str">
        <f>IF(ISBLANK('UTM&gt;LLh'!B78),"",'UTM&gt;LLh'!D78)</f>
        <v/>
      </c>
      <c r="H76" s="83" t="str">
        <f>IF(ISBLANK('UTM&gt;LLh'!B78),"",'UTM&gt;LLh'!B78)</f>
        <v/>
      </c>
      <c r="I76" s="85" t="str">
        <f>IF(ISBLANK('UTM&gt;LLh'!B78),"",'UTM&gt;LLh'!C78)</f>
        <v/>
      </c>
      <c r="J76" s="86" t="e">
        <f t="shared" si="29"/>
        <v>#VALUE!</v>
      </c>
      <c r="K76" s="86" t="e">
        <f t="shared" si="30"/>
        <v>#VALUE!</v>
      </c>
      <c r="L76" s="87" t="e">
        <f t="shared" si="35"/>
        <v>#VALUE!</v>
      </c>
      <c r="M76" s="88" t="e">
        <f t="shared" si="36"/>
        <v>#VALUE!</v>
      </c>
      <c r="N76" s="88" t="e">
        <f t="shared" si="37"/>
        <v>#VALUE!</v>
      </c>
      <c r="O76" s="88" t="e">
        <f t="shared" si="38"/>
        <v>#VALUE!</v>
      </c>
      <c r="P76" s="88" t="e">
        <f t="shared" si="31"/>
        <v>#VALUE!</v>
      </c>
      <c r="Q76" s="88" t="e">
        <f t="shared" si="39"/>
        <v>#VALUE!</v>
      </c>
      <c r="R76" s="88" t="e">
        <f t="shared" si="40"/>
        <v>#VALUE!</v>
      </c>
      <c r="S76" s="88" t="e">
        <f t="shared" si="41"/>
        <v>#VALUE!</v>
      </c>
      <c r="T76" s="88" t="e">
        <f t="shared" si="32"/>
        <v>#VALUE!</v>
      </c>
      <c r="U76" s="88" t="e">
        <f t="shared" si="42"/>
        <v>#VALUE!</v>
      </c>
      <c r="V76" s="88" t="e">
        <f t="shared" si="43"/>
        <v>#VALUE!</v>
      </c>
      <c r="W76" s="88" t="e">
        <f t="shared" si="44"/>
        <v>#VALUE!</v>
      </c>
      <c r="X76" s="88" t="e">
        <f t="shared" si="33"/>
        <v>#VALUE!</v>
      </c>
      <c r="Y76" s="88" t="e">
        <f t="shared" si="45"/>
        <v>#VALUE!</v>
      </c>
      <c r="Z76" s="88" t="e">
        <f t="shared" si="46"/>
        <v>#VALUE!</v>
      </c>
      <c r="AA76" s="88" t="e">
        <f t="shared" si="47"/>
        <v>#VALUE!</v>
      </c>
      <c r="AB76" s="90" t="e">
        <f t="shared" si="48"/>
        <v>#VALUE!</v>
      </c>
      <c r="AC76" s="90" t="e">
        <f t="shared" si="49"/>
        <v>#VALUE!</v>
      </c>
      <c r="AD76" s="80" t="e">
        <f t="shared" si="50"/>
        <v>#VALUE!</v>
      </c>
      <c r="AE76" s="80" t="e">
        <f t="shared" si="51"/>
        <v>#VALUE!</v>
      </c>
      <c r="AF76" s="101" t="e">
        <f t="shared" si="52"/>
        <v>#VALUE!</v>
      </c>
      <c r="AH76" s="80" t="e">
        <f t="shared" si="53"/>
        <v>#VALUE!</v>
      </c>
      <c r="AI76" s="80" t="e">
        <f t="shared" si="54"/>
        <v>#VALUE!</v>
      </c>
      <c r="AJ76" s="101" t="e">
        <f t="shared" si="55"/>
        <v>#VALUE!</v>
      </c>
    </row>
    <row r="77" spans="4:36" x14ac:dyDescent="0.2">
      <c r="D77" s="83" t="s">
        <v>12</v>
      </c>
      <c r="E77" s="84" t="e">
        <f t="shared" si="34"/>
        <v>#VALUE!</v>
      </c>
      <c r="F77" s="83">
        <v>500000</v>
      </c>
      <c r="G77" s="83" t="str">
        <f>IF(ISBLANK('UTM&gt;LLh'!B79),"",'UTM&gt;LLh'!D79)</f>
        <v/>
      </c>
      <c r="H77" s="83" t="str">
        <f>IF(ISBLANK('UTM&gt;LLh'!B79),"",'UTM&gt;LLh'!B79)</f>
        <v/>
      </c>
      <c r="I77" s="85" t="str">
        <f>IF(ISBLANK('UTM&gt;LLh'!B79),"",'UTM&gt;LLh'!C79)</f>
        <v/>
      </c>
      <c r="J77" s="86" t="e">
        <f t="shared" si="29"/>
        <v>#VALUE!</v>
      </c>
      <c r="K77" s="86" t="e">
        <f t="shared" si="30"/>
        <v>#VALUE!</v>
      </c>
      <c r="L77" s="87" t="e">
        <f t="shared" si="35"/>
        <v>#VALUE!</v>
      </c>
      <c r="M77" s="88" t="e">
        <f t="shared" si="36"/>
        <v>#VALUE!</v>
      </c>
      <c r="N77" s="88" t="e">
        <f t="shared" si="37"/>
        <v>#VALUE!</v>
      </c>
      <c r="O77" s="88" t="e">
        <f t="shared" si="38"/>
        <v>#VALUE!</v>
      </c>
      <c r="P77" s="88" t="e">
        <f t="shared" si="31"/>
        <v>#VALUE!</v>
      </c>
      <c r="Q77" s="88" t="e">
        <f t="shared" si="39"/>
        <v>#VALUE!</v>
      </c>
      <c r="R77" s="88" t="e">
        <f t="shared" si="40"/>
        <v>#VALUE!</v>
      </c>
      <c r="S77" s="88" t="e">
        <f t="shared" si="41"/>
        <v>#VALUE!</v>
      </c>
      <c r="T77" s="88" t="e">
        <f t="shared" si="32"/>
        <v>#VALUE!</v>
      </c>
      <c r="U77" s="88" t="e">
        <f t="shared" si="42"/>
        <v>#VALUE!</v>
      </c>
      <c r="V77" s="88" t="e">
        <f t="shared" si="43"/>
        <v>#VALUE!</v>
      </c>
      <c r="W77" s="88" t="e">
        <f t="shared" si="44"/>
        <v>#VALUE!</v>
      </c>
      <c r="X77" s="88" t="e">
        <f t="shared" si="33"/>
        <v>#VALUE!</v>
      </c>
      <c r="Y77" s="88" t="e">
        <f t="shared" si="45"/>
        <v>#VALUE!</v>
      </c>
      <c r="Z77" s="88" t="e">
        <f t="shared" si="46"/>
        <v>#VALUE!</v>
      </c>
      <c r="AA77" s="88" t="e">
        <f t="shared" si="47"/>
        <v>#VALUE!</v>
      </c>
      <c r="AB77" s="90" t="e">
        <f t="shared" si="48"/>
        <v>#VALUE!</v>
      </c>
      <c r="AC77" s="90" t="e">
        <f t="shared" si="49"/>
        <v>#VALUE!</v>
      </c>
      <c r="AD77" s="80" t="e">
        <f t="shared" si="50"/>
        <v>#VALUE!</v>
      </c>
      <c r="AE77" s="80" t="e">
        <f t="shared" si="51"/>
        <v>#VALUE!</v>
      </c>
      <c r="AF77" s="101" t="e">
        <f t="shared" si="52"/>
        <v>#VALUE!</v>
      </c>
      <c r="AH77" s="80" t="e">
        <f t="shared" si="53"/>
        <v>#VALUE!</v>
      </c>
      <c r="AI77" s="80" t="e">
        <f t="shared" si="54"/>
        <v>#VALUE!</v>
      </c>
      <c r="AJ77" s="101" t="e">
        <f t="shared" si="55"/>
        <v>#VALUE!</v>
      </c>
    </row>
    <row r="78" spans="4:36" x14ac:dyDescent="0.2">
      <c r="D78" s="83" t="s">
        <v>12</v>
      </c>
      <c r="E78" s="84" t="e">
        <f t="shared" si="34"/>
        <v>#VALUE!</v>
      </c>
      <c r="F78" s="83">
        <v>500000</v>
      </c>
      <c r="G78" s="83" t="str">
        <f>IF(ISBLANK('UTM&gt;LLh'!B80),"",'UTM&gt;LLh'!D80)</f>
        <v/>
      </c>
      <c r="H78" s="83" t="str">
        <f>IF(ISBLANK('UTM&gt;LLh'!B80),"",'UTM&gt;LLh'!B80)</f>
        <v/>
      </c>
      <c r="I78" s="85" t="str">
        <f>IF(ISBLANK('UTM&gt;LLh'!B80),"",'UTM&gt;LLh'!C80)</f>
        <v/>
      </c>
      <c r="J78" s="86" t="e">
        <f t="shared" si="29"/>
        <v>#VALUE!</v>
      </c>
      <c r="K78" s="86" t="e">
        <f t="shared" si="30"/>
        <v>#VALUE!</v>
      </c>
      <c r="L78" s="87" t="e">
        <f t="shared" si="35"/>
        <v>#VALUE!</v>
      </c>
      <c r="M78" s="88" t="e">
        <f t="shared" si="36"/>
        <v>#VALUE!</v>
      </c>
      <c r="N78" s="88" t="e">
        <f t="shared" si="37"/>
        <v>#VALUE!</v>
      </c>
      <c r="O78" s="88" t="e">
        <f t="shared" si="38"/>
        <v>#VALUE!</v>
      </c>
      <c r="P78" s="88" t="e">
        <f t="shared" si="31"/>
        <v>#VALUE!</v>
      </c>
      <c r="Q78" s="88" t="e">
        <f t="shared" si="39"/>
        <v>#VALUE!</v>
      </c>
      <c r="R78" s="88" t="e">
        <f t="shared" si="40"/>
        <v>#VALUE!</v>
      </c>
      <c r="S78" s="88" t="e">
        <f t="shared" si="41"/>
        <v>#VALUE!</v>
      </c>
      <c r="T78" s="88" t="e">
        <f t="shared" si="32"/>
        <v>#VALUE!</v>
      </c>
      <c r="U78" s="88" t="e">
        <f t="shared" si="42"/>
        <v>#VALUE!</v>
      </c>
      <c r="V78" s="88" t="e">
        <f t="shared" si="43"/>
        <v>#VALUE!</v>
      </c>
      <c r="W78" s="88" t="e">
        <f t="shared" si="44"/>
        <v>#VALUE!</v>
      </c>
      <c r="X78" s="88" t="e">
        <f t="shared" si="33"/>
        <v>#VALUE!</v>
      </c>
      <c r="Y78" s="88" t="e">
        <f t="shared" si="45"/>
        <v>#VALUE!</v>
      </c>
      <c r="Z78" s="88" t="e">
        <f t="shared" si="46"/>
        <v>#VALUE!</v>
      </c>
      <c r="AA78" s="88" t="e">
        <f t="shared" si="47"/>
        <v>#VALUE!</v>
      </c>
      <c r="AB78" s="90" t="e">
        <f t="shared" si="48"/>
        <v>#VALUE!</v>
      </c>
      <c r="AC78" s="90" t="e">
        <f t="shared" si="49"/>
        <v>#VALUE!</v>
      </c>
      <c r="AD78" s="80" t="e">
        <f t="shared" si="50"/>
        <v>#VALUE!</v>
      </c>
      <c r="AE78" s="80" t="e">
        <f t="shared" si="51"/>
        <v>#VALUE!</v>
      </c>
      <c r="AF78" s="101" t="e">
        <f t="shared" si="52"/>
        <v>#VALUE!</v>
      </c>
      <c r="AH78" s="80" t="e">
        <f t="shared" si="53"/>
        <v>#VALUE!</v>
      </c>
      <c r="AI78" s="80" t="e">
        <f t="shared" si="54"/>
        <v>#VALUE!</v>
      </c>
      <c r="AJ78" s="101" t="e">
        <f t="shared" si="55"/>
        <v>#VALUE!</v>
      </c>
    </row>
    <row r="79" spans="4:36" x14ac:dyDescent="0.2">
      <c r="D79" s="83" t="s">
        <v>12</v>
      </c>
      <c r="E79" s="84" t="e">
        <f t="shared" si="34"/>
        <v>#VALUE!</v>
      </c>
      <c r="F79" s="83">
        <v>500000</v>
      </c>
      <c r="G79" s="83" t="str">
        <f>IF(ISBLANK('UTM&gt;LLh'!B81),"",'UTM&gt;LLh'!D81)</f>
        <v/>
      </c>
      <c r="H79" s="83" t="str">
        <f>IF(ISBLANK('UTM&gt;LLh'!B81),"",'UTM&gt;LLh'!B81)</f>
        <v/>
      </c>
      <c r="I79" s="85" t="str">
        <f>IF(ISBLANK('UTM&gt;LLh'!B81),"",'UTM&gt;LLh'!C81)</f>
        <v/>
      </c>
      <c r="J79" s="86" t="e">
        <f t="shared" si="29"/>
        <v>#VALUE!</v>
      </c>
      <c r="K79" s="86" t="e">
        <f t="shared" si="30"/>
        <v>#VALUE!</v>
      </c>
      <c r="L79" s="87" t="e">
        <f t="shared" si="35"/>
        <v>#VALUE!</v>
      </c>
      <c r="M79" s="88" t="e">
        <f t="shared" si="36"/>
        <v>#VALUE!</v>
      </c>
      <c r="N79" s="88" t="e">
        <f t="shared" si="37"/>
        <v>#VALUE!</v>
      </c>
      <c r="O79" s="88" t="e">
        <f t="shared" si="38"/>
        <v>#VALUE!</v>
      </c>
      <c r="P79" s="88" t="e">
        <f t="shared" si="31"/>
        <v>#VALUE!</v>
      </c>
      <c r="Q79" s="88" t="e">
        <f t="shared" si="39"/>
        <v>#VALUE!</v>
      </c>
      <c r="R79" s="88" t="e">
        <f t="shared" si="40"/>
        <v>#VALUE!</v>
      </c>
      <c r="S79" s="88" t="e">
        <f t="shared" si="41"/>
        <v>#VALUE!</v>
      </c>
      <c r="T79" s="88" t="e">
        <f t="shared" si="32"/>
        <v>#VALUE!</v>
      </c>
      <c r="U79" s="88" t="e">
        <f t="shared" si="42"/>
        <v>#VALUE!</v>
      </c>
      <c r="V79" s="88" t="e">
        <f t="shared" si="43"/>
        <v>#VALUE!</v>
      </c>
      <c r="W79" s="88" t="e">
        <f t="shared" si="44"/>
        <v>#VALUE!</v>
      </c>
      <c r="X79" s="88" t="e">
        <f t="shared" si="33"/>
        <v>#VALUE!</v>
      </c>
      <c r="Y79" s="88" t="e">
        <f t="shared" si="45"/>
        <v>#VALUE!</v>
      </c>
      <c r="Z79" s="88" t="e">
        <f t="shared" si="46"/>
        <v>#VALUE!</v>
      </c>
      <c r="AA79" s="88" t="e">
        <f t="shared" si="47"/>
        <v>#VALUE!</v>
      </c>
      <c r="AB79" s="90" t="e">
        <f t="shared" si="48"/>
        <v>#VALUE!</v>
      </c>
      <c r="AC79" s="90" t="e">
        <f t="shared" si="49"/>
        <v>#VALUE!</v>
      </c>
      <c r="AD79" s="80" t="e">
        <f t="shared" si="50"/>
        <v>#VALUE!</v>
      </c>
      <c r="AE79" s="80" t="e">
        <f t="shared" si="51"/>
        <v>#VALUE!</v>
      </c>
      <c r="AF79" s="101" t="e">
        <f t="shared" si="52"/>
        <v>#VALUE!</v>
      </c>
      <c r="AH79" s="80" t="e">
        <f t="shared" si="53"/>
        <v>#VALUE!</v>
      </c>
      <c r="AI79" s="80" t="e">
        <f t="shared" si="54"/>
        <v>#VALUE!</v>
      </c>
      <c r="AJ79" s="101" t="e">
        <f t="shared" si="55"/>
        <v>#VALUE!</v>
      </c>
    </row>
    <row r="80" spans="4:36" x14ac:dyDescent="0.2">
      <c r="D80" s="83" t="s">
        <v>12</v>
      </c>
      <c r="E80" s="84" t="e">
        <f t="shared" si="34"/>
        <v>#VALUE!</v>
      </c>
      <c r="F80" s="83">
        <v>500000</v>
      </c>
      <c r="G80" s="83" t="str">
        <f>IF(ISBLANK('UTM&gt;LLh'!B82),"",'UTM&gt;LLh'!D82)</f>
        <v/>
      </c>
      <c r="H80" s="83" t="str">
        <f>IF(ISBLANK('UTM&gt;LLh'!B82),"",'UTM&gt;LLh'!B82)</f>
        <v/>
      </c>
      <c r="I80" s="85" t="str">
        <f>IF(ISBLANK('UTM&gt;LLh'!B82),"",'UTM&gt;LLh'!C82)</f>
        <v/>
      </c>
      <c r="J80" s="86" t="e">
        <f t="shared" si="29"/>
        <v>#VALUE!</v>
      </c>
      <c r="K80" s="86" t="e">
        <f t="shared" si="30"/>
        <v>#VALUE!</v>
      </c>
      <c r="L80" s="87" t="e">
        <f t="shared" si="35"/>
        <v>#VALUE!</v>
      </c>
      <c r="M80" s="88" t="e">
        <f t="shared" si="36"/>
        <v>#VALUE!</v>
      </c>
      <c r="N80" s="88" t="e">
        <f t="shared" si="37"/>
        <v>#VALUE!</v>
      </c>
      <c r="O80" s="88" t="e">
        <f t="shared" si="38"/>
        <v>#VALUE!</v>
      </c>
      <c r="P80" s="88" t="e">
        <f t="shared" si="31"/>
        <v>#VALUE!</v>
      </c>
      <c r="Q80" s="88" t="e">
        <f t="shared" si="39"/>
        <v>#VALUE!</v>
      </c>
      <c r="R80" s="88" t="e">
        <f t="shared" si="40"/>
        <v>#VALUE!</v>
      </c>
      <c r="S80" s="88" t="e">
        <f t="shared" si="41"/>
        <v>#VALUE!</v>
      </c>
      <c r="T80" s="88" t="e">
        <f t="shared" si="32"/>
        <v>#VALUE!</v>
      </c>
      <c r="U80" s="88" t="e">
        <f t="shared" si="42"/>
        <v>#VALUE!</v>
      </c>
      <c r="V80" s="88" t="e">
        <f t="shared" si="43"/>
        <v>#VALUE!</v>
      </c>
      <c r="W80" s="88" t="e">
        <f t="shared" si="44"/>
        <v>#VALUE!</v>
      </c>
      <c r="X80" s="88" t="e">
        <f t="shared" si="33"/>
        <v>#VALUE!</v>
      </c>
      <c r="Y80" s="88" t="e">
        <f t="shared" si="45"/>
        <v>#VALUE!</v>
      </c>
      <c r="Z80" s="88" t="e">
        <f t="shared" si="46"/>
        <v>#VALUE!</v>
      </c>
      <c r="AA80" s="88" t="e">
        <f t="shared" si="47"/>
        <v>#VALUE!</v>
      </c>
      <c r="AB80" s="90" t="e">
        <f t="shared" si="48"/>
        <v>#VALUE!</v>
      </c>
      <c r="AC80" s="90" t="e">
        <f t="shared" si="49"/>
        <v>#VALUE!</v>
      </c>
      <c r="AD80" s="80" t="e">
        <f t="shared" si="50"/>
        <v>#VALUE!</v>
      </c>
      <c r="AE80" s="80" t="e">
        <f t="shared" si="51"/>
        <v>#VALUE!</v>
      </c>
      <c r="AF80" s="101" t="e">
        <f t="shared" si="52"/>
        <v>#VALUE!</v>
      </c>
      <c r="AH80" s="80" t="e">
        <f t="shared" si="53"/>
        <v>#VALUE!</v>
      </c>
      <c r="AI80" s="80" t="e">
        <f t="shared" si="54"/>
        <v>#VALUE!</v>
      </c>
      <c r="AJ80" s="101" t="e">
        <f t="shared" si="55"/>
        <v>#VALUE!</v>
      </c>
    </row>
    <row r="81" spans="4:36" x14ac:dyDescent="0.2">
      <c r="D81" s="83" t="s">
        <v>12</v>
      </c>
      <c r="E81" s="84" t="e">
        <f t="shared" si="34"/>
        <v>#VALUE!</v>
      </c>
      <c r="F81" s="83">
        <v>500000</v>
      </c>
      <c r="G81" s="83" t="str">
        <f>IF(ISBLANK('UTM&gt;LLh'!B83),"",'UTM&gt;LLh'!D83)</f>
        <v/>
      </c>
      <c r="H81" s="83" t="str">
        <f>IF(ISBLANK('UTM&gt;LLh'!B83),"",'UTM&gt;LLh'!B83)</f>
        <v/>
      </c>
      <c r="I81" s="85" t="str">
        <f>IF(ISBLANK('UTM&gt;LLh'!B83),"",'UTM&gt;LLh'!C83)</f>
        <v/>
      </c>
      <c r="J81" s="86" t="e">
        <f t="shared" si="29"/>
        <v>#VALUE!</v>
      </c>
      <c r="K81" s="86" t="e">
        <f t="shared" si="30"/>
        <v>#VALUE!</v>
      </c>
      <c r="L81" s="87" t="e">
        <f t="shared" si="35"/>
        <v>#VALUE!</v>
      </c>
      <c r="M81" s="88" t="e">
        <f t="shared" si="36"/>
        <v>#VALUE!</v>
      </c>
      <c r="N81" s="88" t="e">
        <f t="shared" si="37"/>
        <v>#VALUE!</v>
      </c>
      <c r="O81" s="88" t="e">
        <f t="shared" si="38"/>
        <v>#VALUE!</v>
      </c>
      <c r="P81" s="88" t="e">
        <f t="shared" si="31"/>
        <v>#VALUE!</v>
      </c>
      <c r="Q81" s="88" t="e">
        <f t="shared" si="39"/>
        <v>#VALUE!</v>
      </c>
      <c r="R81" s="88" t="e">
        <f t="shared" si="40"/>
        <v>#VALUE!</v>
      </c>
      <c r="S81" s="88" t="e">
        <f t="shared" si="41"/>
        <v>#VALUE!</v>
      </c>
      <c r="T81" s="88" t="e">
        <f t="shared" si="32"/>
        <v>#VALUE!</v>
      </c>
      <c r="U81" s="88" t="e">
        <f t="shared" si="42"/>
        <v>#VALUE!</v>
      </c>
      <c r="V81" s="88" t="e">
        <f t="shared" si="43"/>
        <v>#VALUE!</v>
      </c>
      <c r="W81" s="88" t="e">
        <f t="shared" si="44"/>
        <v>#VALUE!</v>
      </c>
      <c r="X81" s="88" t="e">
        <f t="shared" si="33"/>
        <v>#VALUE!</v>
      </c>
      <c r="Y81" s="88" t="e">
        <f t="shared" si="45"/>
        <v>#VALUE!</v>
      </c>
      <c r="Z81" s="88" t="e">
        <f t="shared" si="46"/>
        <v>#VALUE!</v>
      </c>
      <c r="AA81" s="88" t="e">
        <f t="shared" si="47"/>
        <v>#VALUE!</v>
      </c>
      <c r="AB81" s="90" t="e">
        <f t="shared" si="48"/>
        <v>#VALUE!</v>
      </c>
      <c r="AC81" s="90" t="e">
        <f t="shared" si="49"/>
        <v>#VALUE!</v>
      </c>
      <c r="AD81" s="80" t="e">
        <f t="shared" si="50"/>
        <v>#VALUE!</v>
      </c>
      <c r="AE81" s="80" t="e">
        <f t="shared" si="51"/>
        <v>#VALUE!</v>
      </c>
      <c r="AF81" s="101" t="e">
        <f t="shared" si="52"/>
        <v>#VALUE!</v>
      </c>
      <c r="AH81" s="80" t="e">
        <f t="shared" si="53"/>
        <v>#VALUE!</v>
      </c>
      <c r="AI81" s="80" t="e">
        <f t="shared" si="54"/>
        <v>#VALUE!</v>
      </c>
      <c r="AJ81" s="101" t="e">
        <f t="shared" si="55"/>
        <v>#VALUE!</v>
      </c>
    </row>
    <row r="82" spans="4:36" x14ac:dyDescent="0.2">
      <c r="D82" s="83" t="s">
        <v>12</v>
      </c>
      <c r="E82" s="84" t="e">
        <f t="shared" si="34"/>
        <v>#VALUE!</v>
      </c>
      <c r="F82" s="83">
        <v>500000</v>
      </c>
      <c r="G82" s="83" t="str">
        <f>IF(ISBLANK('UTM&gt;LLh'!B84),"",'UTM&gt;LLh'!D84)</f>
        <v/>
      </c>
      <c r="H82" s="83" t="str">
        <f>IF(ISBLANK('UTM&gt;LLh'!B84),"",'UTM&gt;LLh'!B84)</f>
        <v/>
      </c>
      <c r="I82" s="85" t="str">
        <f>IF(ISBLANK('UTM&gt;LLh'!B84),"",'UTM&gt;LLh'!C84)</f>
        <v/>
      </c>
      <c r="J82" s="86" t="e">
        <f t="shared" si="29"/>
        <v>#VALUE!</v>
      </c>
      <c r="K82" s="86" t="e">
        <f t="shared" si="30"/>
        <v>#VALUE!</v>
      </c>
      <c r="L82" s="87" t="e">
        <f t="shared" si="35"/>
        <v>#VALUE!</v>
      </c>
      <c r="M82" s="88" t="e">
        <f t="shared" si="36"/>
        <v>#VALUE!</v>
      </c>
      <c r="N82" s="88" t="e">
        <f t="shared" si="37"/>
        <v>#VALUE!</v>
      </c>
      <c r="O82" s="88" t="e">
        <f t="shared" si="38"/>
        <v>#VALUE!</v>
      </c>
      <c r="P82" s="88" t="e">
        <f t="shared" si="31"/>
        <v>#VALUE!</v>
      </c>
      <c r="Q82" s="88" t="e">
        <f t="shared" si="39"/>
        <v>#VALUE!</v>
      </c>
      <c r="R82" s="88" t="e">
        <f t="shared" si="40"/>
        <v>#VALUE!</v>
      </c>
      <c r="S82" s="88" t="e">
        <f t="shared" si="41"/>
        <v>#VALUE!</v>
      </c>
      <c r="T82" s="88" t="e">
        <f t="shared" si="32"/>
        <v>#VALUE!</v>
      </c>
      <c r="U82" s="88" t="e">
        <f t="shared" si="42"/>
        <v>#VALUE!</v>
      </c>
      <c r="V82" s="88" t="e">
        <f t="shared" si="43"/>
        <v>#VALUE!</v>
      </c>
      <c r="W82" s="88" t="e">
        <f t="shared" si="44"/>
        <v>#VALUE!</v>
      </c>
      <c r="X82" s="88" t="e">
        <f t="shared" si="33"/>
        <v>#VALUE!</v>
      </c>
      <c r="Y82" s="88" t="e">
        <f t="shared" si="45"/>
        <v>#VALUE!</v>
      </c>
      <c r="Z82" s="88" t="e">
        <f t="shared" si="46"/>
        <v>#VALUE!</v>
      </c>
      <c r="AA82" s="88" t="e">
        <f t="shared" si="47"/>
        <v>#VALUE!</v>
      </c>
      <c r="AB82" s="90" t="e">
        <f t="shared" si="48"/>
        <v>#VALUE!</v>
      </c>
      <c r="AC82" s="90" t="e">
        <f t="shared" si="49"/>
        <v>#VALUE!</v>
      </c>
      <c r="AD82" s="80" t="e">
        <f t="shared" si="50"/>
        <v>#VALUE!</v>
      </c>
      <c r="AE82" s="80" t="e">
        <f t="shared" si="51"/>
        <v>#VALUE!</v>
      </c>
      <c r="AF82" s="101" t="e">
        <f t="shared" si="52"/>
        <v>#VALUE!</v>
      </c>
      <c r="AH82" s="80" t="e">
        <f t="shared" si="53"/>
        <v>#VALUE!</v>
      </c>
      <c r="AI82" s="80" t="e">
        <f t="shared" si="54"/>
        <v>#VALUE!</v>
      </c>
      <c r="AJ82" s="101" t="e">
        <f t="shared" si="55"/>
        <v>#VALUE!</v>
      </c>
    </row>
    <row r="83" spans="4:36" x14ac:dyDescent="0.2">
      <c r="D83" s="83" t="s">
        <v>12</v>
      </c>
      <c r="E83" s="84" t="e">
        <f t="shared" si="34"/>
        <v>#VALUE!</v>
      </c>
      <c r="F83" s="83">
        <v>500000</v>
      </c>
      <c r="G83" s="83" t="str">
        <f>IF(ISBLANK('UTM&gt;LLh'!B85),"",'UTM&gt;LLh'!D85)</f>
        <v/>
      </c>
      <c r="H83" s="83" t="str">
        <f>IF(ISBLANK('UTM&gt;LLh'!B85),"",'UTM&gt;LLh'!B85)</f>
        <v/>
      </c>
      <c r="I83" s="85" t="str">
        <f>IF(ISBLANK('UTM&gt;LLh'!B85),"",'UTM&gt;LLh'!C85)</f>
        <v/>
      </c>
      <c r="J83" s="86" t="e">
        <f t="shared" si="29"/>
        <v>#VALUE!</v>
      </c>
      <c r="K83" s="86" t="e">
        <f t="shared" si="30"/>
        <v>#VALUE!</v>
      </c>
      <c r="L83" s="87" t="e">
        <f t="shared" si="35"/>
        <v>#VALUE!</v>
      </c>
      <c r="M83" s="88" t="e">
        <f t="shared" si="36"/>
        <v>#VALUE!</v>
      </c>
      <c r="N83" s="88" t="e">
        <f t="shared" si="37"/>
        <v>#VALUE!</v>
      </c>
      <c r="O83" s="88" t="e">
        <f t="shared" si="38"/>
        <v>#VALUE!</v>
      </c>
      <c r="P83" s="88" t="e">
        <f t="shared" si="31"/>
        <v>#VALUE!</v>
      </c>
      <c r="Q83" s="88" t="e">
        <f t="shared" si="39"/>
        <v>#VALUE!</v>
      </c>
      <c r="R83" s="88" t="e">
        <f t="shared" si="40"/>
        <v>#VALUE!</v>
      </c>
      <c r="S83" s="88" t="e">
        <f t="shared" si="41"/>
        <v>#VALUE!</v>
      </c>
      <c r="T83" s="88" t="e">
        <f t="shared" si="32"/>
        <v>#VALUE!</v>
      </c>
      <c r="U83" s="88" t="e">
        <f t="shared" si="42"/>
        <v>#VALUE!</v>
      </c>
      <c r="V83" s="88" t="e">
        <f t="shared" si="43"/>
        <v>#VALUE!</v>
      </c>
      <c r="W83" s="88" t="e">
        <f t="shared" si="44"/>
        <v>#VALUE!</v>
      </c>
      <c r="X83" s="88" t="e">
        <f t="shared" si="33"/>
        <v>#VALUE!</v>
      </c>
      <c r="Y83" s="88" t="e">
        <f t="shared" si="45"/>
        <v>#VALUE!</v>
      </c>
      <c r="Z83" s="88" t="e">
        <f t="shared" si="46"/>
        <v>#VALUE!</v>
      </c>
      <c r="AA83" s="88" t="e">
        <f t="shared" si="47"/>
        <v>#VALUE!</v>
      </c>
      <c r="AB83" s="90" t="e">
        <f t="shared" si="48"/>
        <v>#VALUE!</v>
      </c>
      <c r="AC83" s="90" t="e">
        <f t="shared" si="49"/>
        <v>#VALUE!</v>
      </c>
      <c r="AD83" s="80" t="e">
        <f t="shared" si="50"/>
        <v>#VALUE!</v>
      </c>
      <c r="AE83" s="80" t="e">
        <f t="shared" si="51"/>
        <v>#VALUE!</v>
      </c>
      <c r="AF83" s="101" t="e">
        <f t="shared" si="52"/>
        <v>#VALUE!</v>
      </c>
      <c r="AH83" s="80" t="e">
        <f t="shared" si="53"/>
        <v>#VALUE!</v>
      </c>
      <c r="AI83" s="80" t="e">
        <f t="shared" si="54"/>
        <v>#VALUE!</v>
      </c>
      <c r="AJ83" s="101" t="e">
        <f t="shared" si="55"/>
        <v>#VALUE!</v>
      </c>
    </row>
    <row r="84" spans="4:36" x14ac:dyDescent="0.2">
      <c r="D84" s="83" t="s">
        <v>12</v>
      </c>
      <c r="E84" s="84" t="e">
        <f t="shared" si="34"/>
        <v>#VALUE!</v>
      </c>
      <c r="F84" s="83">
        <v>500000</v>
      </c>
      <c r="G84" s="83" t="str">
        <f>IF(ISBLANK('UTM&gt;LLh'!B86),"",'UTM&gt;LLh'!D86)</f>
        <v/>
      </c>
      <c r="H84" s="83" t="str">
        <f>IF(ISBLANK('UTM&gt;LLh'!B86),"",'UTM&gt;LLh'!B86)</f>
        <v/>
      </c>
      <c r="I84" s="85" t="str">
        <f>IF(ISBLANK('UTM&gt;LLh'!B86),"",'UTM&gt;LLh'!C86)</f>
        <v/>
      </c>
      <c r="J84" s="86" t="e">
        <f t="shared" si="29"/>
        <v>#VALUE!</v>
      </c>
      <c r="K84" s="86" t="e">
        <f t="shared" si="30"/>
        <v>#VALUE!</v>
      </c>
      <c r="L84" s="87" t="e">
        <f t="shared" si="35"/>
        <v>#VALUE!</v>
      </c>
      <c r="M84" s="88" t="e">
        <f t="shared" si="36"/>
        <v>#VALUE!</v>
      </c>
      <c r="N84" s="88" t="e">
        <f t="shared" si="37"/>
        <v>#VALUE!</v>
      </c>
      <c r="O84" s="88" t="e">
        <f t="shared" si="38"/>
        <v>#VALUE!</v>
      </c>
      <c r="P84" s="88" t="e">
        <f t="shared" si="31"/>
        <v>#VALUE!</v>
      </c>
      <c r="Q84" s="88" t="e">
        <f t="shared" si="39"/>
        <v>#VALUE!</v>
      </c>
      <c r="R84" s="88" t="e">
        <f t="shared" si="40"/>
        <v>#VALUE!</v>
      </c>
      <c r="S84" s="88" t="e">
        <f t="shared" si="41"/>
        <v>#VALUE!</v>
      </c>
      <c r="T84" s="88" t="e">
        <f t="shared" si="32"/>
        <v>#VALUE!</v>
      </c>
      <c r="U84" s="88" t="e">
        <f t="shared" si="42"/>
        <v>#VALUE!</v>
      </c>
      <c r="V84" s="88" t="e">
        <f t="shared" si="43"/>
        <v>#VALUE!</v>
      </c>
      <c r="W84" s="88" t="e">
        <f t="shared" si="44"/>
        <v>#VALUE!</v>
      </c>
      <c r="X84" s="88" t="e">
        <f t="shared" si="33"/>
        <v>#VALUE!</v>
      </c>
      <c r="Y84" s="88" t="e">
        <f t="shared" si="45"/>
        <v>#VALUE!</v>
      </c>
      <c r="Z84" s="88" t="e">
        <f t="shared" si="46"/>
        <v>#VALUE!</v>
      </c>
      <c r="AA84" s="88" t="e">
        <f t="shared" si="47"/>
        <v>#VALUE!</v>
      </c>
      <c r="AB84" s="90" t="e">
        <f t="shared" si="48"/>
        <v>#VALUE!</v>
      </c>
      <c r="AC84" s="90" t="e">
        <f t="shared" si="49"/>
        <v>#VALUE!</v>
      </c>
      <c r="AD84" s="80" t="e">
        <f t="shared" si="50"/>
        <v>#VALUE!</v>
      </c>
      <c r="AE84" s="80" t="e">
        <f t="shared" si="51"/>
        <v>#VALUE!</v>
      </c>
      <c r="AF84" s="101" t="e">
        <f t="shared" si="52"/>
        <v>#VALUE!</v>
      </c>
      <c r="AH84" s="80" t="e">
        <f t="shared" si="53"/>
        <v>#VALUE!</v>
      </c>
      <c r="AI84" s="80" t="e">
        <f t="shared" si="54"/>
        <v>#VALUE!</v>
      </c>
      <c r="AJ84" s="101" t="e">
        <f t="shared" si="55"/>
        <v>#VALUE!</v>
      </c>
    </row>
    <row r="85" spans="4:36" x14ac:dyDescent="0.2">
      <c r="D85" s="83" t="s">
        <v>12</v>
      </c>
      <c r="E85" s="84" t="e">
        <f t="shared" si="34"/>
        <v>#VALUE!</v>
      </c>
      <c r="F85" s="83">
        <v>500000</v>
      </c>
      <c r="G85" s="83" t="str">
        <f>IF(ISBLANK('UTM&gt;LLh'!B87),"",'UTM&gt;LLh'!D87)</f>
        <v/>
      </c>
      <c r="H85" s="83" t="str">
        <f>IF(ISBLANK('UTM&gt;LLh'!B87),"",'UTM&gt;LLh'!B87)</f>
        <v/>
      </c>
      <c r="I85" s="85" t="str">
        <f>IF(ISBLANK('UTM&gt;LLh'!B87),"",'UTM&gt;LLh'!C87)</f>
        <v/>
      </c>
      <c r="J85" s="86" t="e">
        <f t="shared" si="29"/>
        <v>#VALUE!</v>
      </c>
      <c r="K85" s="86" t="e">
        <f t="shared" si="30"/>
        <v>#VALUE!</v>
      </c>
      <c r="L85" s="87" t="e">
        <f t="shared" si="35"/>
        <v>#VALUE!</v>
      </c>
      <c r="M85" s="88" t="e">
        <f t="shared" si="36"/>
        <v>#VALUE!</v>
      </c>
      <c r="N85" s="88" t="e">
        <f t="shared" si="37"/>
        <v>#VALUE!</v>
      </c>
      <c r="O85" s="88" t="e">
        <f t="shared" si="38"/>
        <v>#VALUE!</v>
      </c>
      <c r="P85" s="88" t="e">
        <f t="shared" si="31"/>
        <v>#VALUE!</v>
      </c>
      <c r="Q85" s="88" t="e">
        <f t="shared" si="39"/>
        <v>#VALUE!</v>
      </c>
      <c r="R85" s="88" t="e">
        <f t="shared" si="40"/>
        <v>#VALUE!</v>
      </c>
      <c r="S85" s="88" t="e">
        <f t="shared" si="41"/>
        <v>#VALUE!</v>
      </c>
      <c r="T85" s="88" t="e">
        <f t="shared" si="32"/>
        <v>#VALUE!</v>
      </c>
      <c r="U85" s="88" t="e">
        <f t="shared" si="42"/>
        <v>#VALUE!</v>
      </c>
      <c r="V85" s="88" t="e">
        <f t="shared" si="43"/>
        <v>#VALUE!</v>
      </c>
      <c r="W85" s="88" t="e">
        <f t="shared" si="44"/>
        <v>#VALUE!</v>
      </c>
      <c r="X85" s="88" t="e">
        <f t="shared" si="33"/>
        <v>#VALUE!</v>
      </c>
      <c r="Y85" s="88" t="e">
        <f t="shared" si="45"/>
        <v>#VALUE!</v>
      </c>
      <c r="Z85" s="88" t="e">
        <f t="shared" si="46"/>
        <v>#VALUE!</v>
      </c>
      <c r="AA85" s="88" t="e">
        <f t="shared" si="47"/>
        <v>#VALUE!</v>
      </c>
      <c r="AB85" s="90" t="e">
        <f t="shared" si="48"/>
        <v>#VALUE!</v>
      </c>
      <c r="AC85" s="90" t="e">
        <f t="shared" si="49"/>
        <v>#VALUE!</v>
      </c>
      <c r="AD85" s="80" t="e">
        <f t="shared" si="50"/>
        <v>#VALUE!</v>
      </c>
      <c r="AE85" s="80" t="e">
        <f t="shared" si="51"/>
        <v>#VALUE!</v>
      </c>
      <c r="AF85" s="101" t="e">
        <f t="shared" si="52"/>
        <v>#VALUE!</v>
      </c>
      <c r="AH85" s="80" t="e">
        <f t="shared" si="53"/>
        <v>#VALUE!</v>
      </c>
      <c r="AI85" s="80" t="e">
        <f t="shared" si="54"/>
        <v>#VALUE!</v>
      </c>
      <c r="AJ85" s="101" t="e">
        <f t="shared" si="55"/>
        <v>#VALUE!</v>
      </c>
    </row>
    <row r="86" spans="4:36" x14ac:dyDescent="0.2">
      <c r="D86" s="83" t="s">
        <v>12</v>
      </c>
      <c r="E86" s="84" t="e">
        <f t="shared" si="34"/>
        <v>#VALUE!</v>
      </c>
      <c r="F86" s="83">
        <v>500000</v>
      </c>
      <c r="G86" s="83" t="str">
        <f>IF(ISBLANK('UTM&gt;LLh'!B88),"",'UTM&gt;LLh'!D88)</f>
        <v/>
      </c>
      <c r="H86" s="83" t="str">
        <f>IF(ISBLANK('UTM&gt;LLh'!B88),"",'UTM&gt;LLh'!B88)</f>
        <v/>
      </c>
      <c r="I86" s="85" t="str">
        <f>IF(ISBLANK('UTM&gt;LLh'!B88),"",'UTM&gt;LLh'!C88)</f>
        <v/>
      </c>
      <c r="J86" s="86" t="e">
        <f t="shared" si="29"/>
        <v>#VALUE!</v>
      </c>
      <c r="K86" s="86" t="e">
        <f t="shared" si="30"/>
        <v>#VALUE!</v>
      </c>
      <c r="L86" s="87" t="e">
        <f t="shared" si="35"/>
        <v>#VALUE!</v>
      </c>
      <c r="M86" s="88" t="e">
        <f t="shared" si="36"/>
        <v>#VALUE!</v>
      </c>
      <c r="N86" s="88" t="e">
        <f t="shared" si="37"/>
        <v>#VALUE!</v>
      </c>
      <c r="O86" s="88" t="e">
        <f t="shared" si="38"/>
        <v>#VALUE!</v>
      </c>
      <c r="P86" s="88" t="e">
        <f t="shared" si="31"/>
        <v>#VALUE!</v>
      </c>
      <c r="Q86" s="88" t="e">
        <f t="shared" si="39"/>
        <v>#VALUE!</v>
      </c>
      <c r="R86" s="88" t="e">
        <f t="shared" si="40"/>
        <v>#VALUE!</v>
      </c>
      <c r="S86" s="88" t="e">
        <f t="shared" si="41"/>
        <v>#VALUE!</v>
      </c>
      <c r="T86" s="88" t="e">
        <f t="shared" si="32"/>
        <v>#VALUE!</v>
      </c>
      <c r="U86" s="88" t="e">
        <f t="shared" si="42"/>
        <v>#VALUE!</v>
      </c>
      <c r="V86" s="88" t="e">
        <f t="shared" si="43"/>
        <v>#VALUE!</v>
      </c>
      <c r="W86" s="88" t="e">
        <f t="shared" si="44"/>
        <v>#VALUE!</v>
      </c>
      <c r="X86" s="88" t="e">
        <f t="shared" si="33"/>
        <v>#VALUE!</v>
      </c>
      <c r="Y86" s="88" t="e">
        <f t="shared" si="45"/>
        <v>#VALUE!</v>
      </c>
      <c r="Z86" s="88" t="e">
        <f t="shared" si="46"/>
        <v>#VALUE!</v>
      </c>
      <c r="AA86" s="88" t="e">
        <f t="shared" si="47"/>
        <v>#VALUE!</v>
      </c>
      <c r="AB86" s="90" t="e">
        <f t="shared" si="48"/>
        <v>#VALUE!</v>
      </c>
      <c r="AC86" s="90" t="e">
        <f t="shared" si="49"/>
        <v>#VALUE!</v>
      </c>
      <c r="AD86" s="80" t="e">
        <f t="shared" si="50"/>
        <v>#VALUE!</v>
      </c>
      <c r="AE86" s="80" t="e">
        <f t="shared" si="51"/>
        <v>#VALUE!</v>
      </c>
      <c r="AF86" s="101" t="e">
        <f t="shared" si="52"/>
        <v>#VALUE!</v>
      </c>
      <c r="AH86" s="80" t="e">
        <f t="shared" si="53"/>
        <v>#VALUE!</v>
      </c>
      <c r="AI86" s="80" t="e">
        <f t="shared" si="54"/>
        <v>#VALUE!</v>
      </c>
      <c r="AJ86" s="101" t="e">
        <f t="shared" si="55"/>
        <v>#VALUE!</v>
      </c>
    </row>
    <row r="87" spans="4:36" x14ac:dyDescent="0.2">
      <c r="D87" s="83" t="s">
        <v>12</v>
      </c>
      <c r="E87" s="84" t="e">
        <f t="shared" si="34"/>
        <v>#VALUE!</v>
      </c>
      <c r="F87" s="83">
        <v>500000</v>
      </c>
      <c r="G87" s="83" t="str">
        <f>IF(ISBLANK('UTM&gt;LLh'!B89),"",'UTM&gt;LLh'!D89)</f>
        <v/>
      </c>
      <c r="H87" s="83" t="str">
        <f>IF(ISBLANK('UTM&gt;LLh'!B89),"",'UTM&gt;LLh'!B89)</f>
        <v/>
      </c>
      <c r="I87" s="85" t="str">
        <f>IF(ISBLANK('UTM&gt;LLh'!B89),"",'UTM&gt;LLh'!C89)</f>
        <v/>
      </c>
      <c r="J87" s="86" t="e">
        <f t="shared" si="29"/>
        <v>#VALUE!</v>
      </c>
      <c r="K87" s="86" t="e">
        <f t="shared" si="30"/>
        <v>#VALUE!</v>
      </c>
      <c r="L87" s="87" t="e">
        <f t="shared" si="35"/>
        <v>#VALUE!</v>
      </c>
      <c r="M87" s="88" t="e">
        <f t="shared" si="36"/>
        <v>#VALUE!</v>
      </c>
      <c r="N87" s="88" t="e">
        <f t="shared" si="37"/>
        <v>#VALUE!</v>
      </c>
      <c r="O87" s="88" t="e">
        <f t="shared" si="38"/>
        <v>#VALUE!</v>
      </c>
      <c r="P87" s="88" t="e">
        <f t="shared" si="31"/>
        <v>#VALUE!</v>
      </c>
      <c r="Q87" s="88" t="e">
        <f t="shared" si="39"/>
        <v>#VALUE!</v>
      </c>
      <c r="R87" s="88" t="e">
        <f t="shared" si="40"/>
        <v>#VALUE!</v>
      </c>
      <c r="S87" s="88" t="e">
        <f t="shared" si="41"/>
        <v>#VALUE!</v>
      </c>
      <c r="T87" s="88" t="e">
        <f t="shared" si="32"/>
        <v>#VALUE!</v>
      </c>
      <c r="U87" s="88" t="e">
        <f t="shared" si="42"/>
        <v>#VALUE!</v>
      </c>
      <c r="V87" s="88" t="e">
        <f t="shared" si="43"/>
        <v>#VALUE!</v>
      </c>
      <c r="W87" s="88" t="e">
        <f t="shared" si="44"/>
        <v>#VALUE!</v>
      </c>
      <c r="X87" s="88" t="e">
        <f t="shared" si="33"/>
        <v>#VALUE!</v>
      </c>
      <c r="Y87" s="88" t="e">
        <f t="shared" si="45"/>
        <v>#VALUE!</v>
      </c>
      <c r="Z87" s="88" t="e">
        <f t="shared" si="46"/>
        <v>#VALUE!</v>
      </c>
      <c r="AA87" s="88" t="e">
        <f t="shared" si="47"/>
        <v>#VALUE!</v>
      </c>
      <c r="AB87" s="90" t="e">
        <f t="shared" si="48"/>
        <v>#VALUE!</v>
      </c>
      <c r="AC87" s="90" t="e">
        <f t="shared" si="49"/>
        <v>#VALUE!</v>
      </c>
      <c r="AD87" s="80" t="e">
        <f t="shared" si="50"/>
        <v>#VALUE!</v>
      </c>
      <c r="AE87" s="80" t="e">
        <f t="shared" si="51"/>
        <v>#VALUE!</v>
      </c>
      <c r="AF87" s="101" t="e">
        <f t="shared" si="52"/>
        <v>#VALUE!</v>
      </c>
      <c r="AH87" s="80" t="e">
        <f t="shared" si="53"/>
        <v>#VALUE!</v>
      </c>
      <c r="AI87" s="80" t="e">
        <f t="shared" si="54"/>
        <v>#VALUE!</v>
      </c>
      <c r="AJ87" s="101" t="e">
        <f t="shared" si="55"/>
        <v>#VALUE!</v>
      </c>
    </row>
    <row r="88" spans="4:36" x14ac:dyDescent="0.2">
      <c r="D88" s="83" t="s">
        <v>12</v>
      </c>
      <c r="E88" s="84" t="e">
        <f t="shared" si="34"/>
        <v>#VALUE!</v>
      </c>
      <c r="F88" s="83">
        <v>500000</v>
      </c>
      <c r="G88" s="83" t="str">
        <f>IF(ISBLANK('UTM&gt;LLh'!B90),"",'UTM&gt;LLh'!D90)</f>
        <v/>
      </c>
      <c r="H88" s="83" t="str">
        <f>IF(ISBLANK('UTM&gt;LLh'!B90),"",'UTM&gt;LLh'!B90)</f>
        <v/>
      </c>
      <c r="I88" s="85" t="str">
        <f>IF(ISBLANK('UTM&gt;LLh'!B90),"",'UTM&gt;LLh'!C90)</f>
        <v/>
      </c>
      <c r="J88" s="86" t="e">
        <f t="shared" si="29"/>
        <v>#VALUE!</v>
      </c>
      <c r="K88" s="86" t="e">
        <f t="shared" si="30"/>
        <v>#VALUE!</v>
      </c>
      <c r="L88" s="87" t="e">
        <f t="shared" si="35"/>
        <v>#VALUE!</v>
      </c>
      <c r="M88" s="88" t="e">
        <f t="shared" si="36"/>
        <v>#VALUE!</v>
      </c>
      <c r="N88" s="88" t="e">
        <f t="shared" si="37"/>
        <v>#VALUE!</v>
      </c>
      <c r="O88" s="88" t="e">
        <f t="shared" si="38"/>
        <v>#VALUE!</v>
      </c>
      <c r="P88" s="88" t="e">
        <f t="shared" si="31"/>
        <v>#VALUE!</v>
      </c>
      <c r="Q88" s="88" t="e">
        <f t="shared" si="39"/>
        <v>#VALUE!</v>
      </c>
      <c r="R88" s="88" t="e">
        <f t="shared" si="40"/>
        <v>#VALUE!</v>
      </c>
      <c r="S88" s="88" t="e">
        <f t="shared" si="41"/>
        <v>#VALUE!</v>
      </c>
      <c r="T88" s="88" t="e">
        <f t="shared" si="32"/>
        <v>#VALUE!</v>
      </c>
      <c r="U88" s="88" t="e">
        <f t="shared" si="42"/>
        <v>#VALUE!</v>
      </c>
      <c r="V88" s="88" t="e">
        <f t="shared" si="43"/>
        <v>#VALUE!</v>
      </c>
      <c r="W88" s="88" t="e">
        <f t="shared" si="44"/>
        <v>#VALUE!</v>
      </c>
      <c r="X88" s="88" t="e">
        <f t="shared" si="33"/>
        <v>#VALUE!</v>
      </c>
      <c r="Y88" s="88" t="e">
        <f t="shared" si="45"/>
        <v>#VALUE!</v>
      </c>
      <c r="Z88" s="88" t="e">
        <f t="shared" si="46"/>
        <v>#VALUE!</v>
      </c>
      <c r="AA88" s="88" t="e">
        <f t="shared" si="47"/>
        <v>#VALUE!</v>
      </c>
      <c r="AB88" s="90" t="e">
        <f t="shared" si="48"/>
        <v>#VALUE!</v>
      </c>
      <c r="AC88" s="90" t="e">
        <f t="shared" si="49"/>
        <v>#VALUE!</v>
      </c>
      <c r="AD88" s="80" t="e">
        <f t="shared" si="50"/>
        <v>#VALUE!</v>
      </c>
      <c r="AE88" s="80" t="e">
        <f t="shared" si="51"/>
        <v>#VALUE!</v>
      </c>
      <c r="AF88" s="101" t="e">
        <f t="shared" si="52"/>
        <v>#VALUE!</v>
      </c>
      <c r="AH88" s="80" t="e">
        <f t="shared" si="53"/>
        <v>#VALUE!</v>
      </c>
      <c r="AI88" s="80" t="e">
        <f t="shared" si="54"/>
        <v>#VALUE!</v>
      </c>
      <c r="AJ88" s="101" t="e">
        <f t="shared" si="55"/>
        <v>#VALUE!</v>
      </c>
    </row>
    <row r="89" spans="4:36" x14ac:dyDescent="0.2">
      <c r="D89" s="83" t="s">
        <v>12</v>
      </c>
      <c r="E89" s="84" t="e">
        <f t="shared" si="34"/>
        <v>#VALUE!</v>
      </c>
      <c r="F89" s="83">
        <v>500000</v>
      </c>
      <c r="G89" s="83" t="str">
        <f>IF(ISBLANK('UTM&gt;LLh'!B91),"",'UTM&gt;LLh'!D91)</f>
        <v/>
      </c>
      <c r="H89" s="83" t="str">
        <f>IF(ISBLANK('UTM&gt;LLh'!B91),"",'UTM&gt;LLh'!B91)</f>
        <v/>
      </c>
      <c r="I89" s="85" t="str">
        <f>IF(ISBLANK('UTM&gt;LLh'!B91),"",'UTM&gt;LLh'!C91)</f>
        <v/>
      </c>
      <c r="J89" s="86" t="e">
        <f t="shared" si="29"/>
        <v>#VALUE!</v>
      </c>
      <c r="K89" s="86" t="e">
        <f t="shared" si="30"/>
        <v>#VALUE!</v>
      </c>
      <c r="L89" s="87" t="e">
        <f t="shared" si="35"/>
        <v>#VALUE!</v>
      </c>
      <c r="M89" s="88" t="e">
        <f t="shared" si="36"/>
        <v>#VALUE!</v>
      </c>
      <c r="N89" s="88" t="e">
        <f t="shared" si="37"/>
        <v>#VALUE!</v>
      </c>
      <c r="O89" s="88" t="e">
        <f t="shared" si="38"/>
        <v>#VALUE!</v>
      </c>
      <c r="P89" s="88" t="e">
        <f t="shared" si="31"/>
        <v>#VALUE!</v>
      </c>
      <c r="Q89" s="88" t="e">
        <f t="shared" si="39"/>
        <v>#VALUE!</v>
      </c>
      <c r="R89" s="88" t="e">
        <f t="shared" si="40"/>
        <v>#VALUE!</v>
      </c>
      <c r="S89" s="88" t="e">
        <f t="shared" si="41"/>
        <v>#VALUE!</v>
      </c>
      <c r="T89" s="88" t="e">
        <f t="shared" si="32"/>
        <v>#VALUE!</v>
      </c>
      <c r="U89" s="88" t="e">
        <f t="shared" si="42"/>
        <v>#VALUE!</v>
      </c>
      <c r="V89" s="88" t="e">
        <f t="shared" si="43"/>
        <v>#VALUE!</v>
      </c>
      <c r="W89" s="88" t="e">
        <f t="shared" si="44"/>
        <v>#VALUE!</v>
      </c>
      <c r="X89" s="88" t="e">
        <f t="shared" si="33"/>
        <v>#VALUE!</v>
      </c>
      <c r="Y89" s="88" t="e">
        <f t="shared" si="45"/>
        <v>#VALUE!</v>
      </c>
      <c r="Z89" s="88" t="e">
        <f t="shared" si="46"/>
        <v>#VALUE!</v>
      </c>
      <c r="AA89" s="88" t="e">
        <f t="shared" si="47"/>
        <v>#VALUE!</v>
      </c>
      <c r="AB89" s="90" t="e">
        <f t="shared" si="48"/>
        <v>#VALUE!</v>
      </c>
      <c r="AC89" s="90" t="e">
        <f t="shared" si="49"/>
        <v>#VALUE!</v>
      </c>
      <c r="AD89" s="80" t="e">
        <f t="shared" si="50"/>
        <v>#VALUE!</v>
      </c>
      <c r="AE89" s="80" t="e">
        <f t="shared" si="51"/>
        <v>#VALUE!</v>
      </c>
      <c r="AF89" s="101" t="e">
        <f t="shared" si="52"/>
        <v>#VALUE!</v>
      </c>
      <c r="AH89" s="80" t="e">
        <f t="shared" si="53"/>
        <v>#VALUE!</v>
      </c>
      <c r="AI89" s="80" t="e">
        <f t="shared" si="54"/>
        <v>#VALUE!</v>
      </c>
      <c r="AJ89" s="101" t="e">
        <f t="shared" si="55"/>
        <v>#VALUE!</v>
      </c>
    </row>
    <row r="90" spans="4:36" x14ac:dyDescent="0.2">
      <c r="D90" s="83" t="s">
        <v>12</v>
      </c>
      <c r="E90" s="84" t="e">
        <f t="shared" si="34"/>
        <v>#VALUE!</v>
      </c>
      <c r="F90" s="83">
        <v>500000</v>
      </c>
      <c r="G90" s="83" t="str">
        <f>IF(ISBLANK('UTM&gt;LLh'!B92),"",'UTM&gt;LLh'!D92)</f>
        <v/>
      </c>
      <c r="H90" s="83" t="str">
        <f>IF(ISBLANK('UTM&gt;LLh'!B92),"",'UTM&gt;LLh'!B92)</f>
        <v/>
      </c>
      <c r="I90" s="85" t="str">
        <f>IF(ISBLANK('UTM&gt;LLh'!B92),"",'UTM&gt;LLh'!C92)</f>
        <v/>
      </c>
      <c r="J90" s="86" t="e">
        <f t="shared" si="29"/>
        <v>#VALUE!</v>
      </c>
      <c r="K90" s="86" t="e">
        <f t="shared" si="30"/>
        <v>#VALUE!</v>
      </c>
      <c r="L90" s="87" t="e">
        <f t="shared" si="35"/>
        <v>#VALUE!</v>
      </c>
      <c r="M90" s="88" t="e">
        <f t="shared" si="36"/>
        <v>#VALUE!</v>
      </c>
      <c r="N90" s="88" t="e">
        <f t="shared" si="37"/>
        <v>#VALUE!</v>
      </c>
      <c r="O90" s="88" t="e">
        <f t="shared" si="38"/>
        <v>#VALUE!</v>
      </c>
      <c r="P90" s="88" t="e">
        <f t="shared" si="31"/>
        <v>#VALUE!</v>
      </c>
      <c r="Q90" s="88" t="e">
        <f t="shared" si="39"/>
        <v>#VALUE!</v>
      </c>
      <c r="R90" s="88" t="e">
        <f t="shared" si="40"/>
        <v>#VALUE!</v>
      </c>
      <c r="S90" s="88" t="e">
        <f t="shared" si="41"/>
        <v>#VALUE!</v>
      </c>
      <c r="T90" s="88" t="e">
        <f t="shared" si="32"/>
        <v>#VALUE!</v>
      </c>
      <c r="U90" s="88" t="e">
        <f t="shared" si="42"/>
        <v>#VALUE!</v>
      </c>
      <c r="V90" s="88" t="e">
        <f t="shared" si="43"/>
        <v>#VALUE!</v>
      </c>
      <c r="W90" s="88" t="e">
        <f t="shared" si="44"/>
        <v>#VALUE!</v>
      </c>
      <c r="X90" s="88" t="e">
        <f t="shared" si="33"/>
        <v>#VALUE!</v>
      </c>
      <c r="Y90" s="88" t="e">
        <f t="shared" si="45"/>
        <v>#VALUE!</v>
      </c>
      <c r="Z90" s="88" t="e">
        <f t="shared" si="46"/>
        <v>#VALUE!</v>
      </c>
      <c r="AA90" s="88" t="e">
        <f t="shared" si="47"/>
        <v>#VALUE!</v>
      </c>
      <c r="AB90" s="90" t="e">
        <f t="shared" si="48"/>
        <v>#VALUE!</v>
      </c>
      <c r="AC90" s="90" t="e">
        <f t="shared" si="49"/>
        <v>#VALUE!</v>
      </c>
      <c r="AD90" s="80" t="e">
        <f t="shared" si="50"/>
        <v>#VALUE!</v>
      </c>
      <c r="AE90" s="80" t="e">
        <f t="shared" si="51"/>
        <v>#VALUE!</v>
      </c>
      <c r="AF90" s="101" t="e">
        <f t="shared" si="52"/>
        <v>#VALUE!</v>
      </c>
      <c r="AH90" s="80" t="e">
        <f t="shared" si="53"/>
        <v>#VALUE!</v>
      </c>
      <c r="AI90" s="80" t="e">
        <f t="shared" si="54"/>
        <v>#VALUE!</v>
      </c>
      <c r="AJ90" s="101" t="e">
        <f t="shared" si="55"/>
        <v>#VALUE!</v>
      </c>
    </row>
    <row r="91" spans="4:36" x14ac:dyDescent="0.2">
      <c r="D91" s="83" t="s">
        <v>12</v>
      </c>
      <c r="E91" s="84" t="e">
        <f t="shared" si="34"/>
        <v>#VALUE!</v>
      </c>
      <c r="F91" s="83">
        <v>500000</v>
      </c>
      <c r="G91" s="83" t="str">
        <f>IF(ISBLANK('UTM&gt;LLh'!B93),"",'UTM&gt;LLh'!D93)</f>
        <v/>
      </c>
      <c r="H91" s="83" t="str">
        <f>IF(ISBLANK('UTM&gt;LLh'!B93),"",'UTM&gt;LLh'!B93)</f>
        <v/>
      </c>
      <c r="I91" s="85" t="str">
        <f>IF(ISBLANK('UTM&gt;LLh'!B93),"",'UTM&gt;LLh'!C93)</f>
        <v/>
      </c>
      <c r="J91" s="86" t="e">
        <f t="shared" si="29"/>
        <v>#VALUE!</v>
      </c>
      <c r="K91" s="86" t="e">
        <f t="shared" si="30"/>
        <v>#VALUE!</v>
      </c>
      <c r="L91" s="87" t="e">
        <f t="shared" si="35"/>
        <v>#VALUE!</v>
      </c>
      <c r="M91" s="88" t="e">
        <f t="shared" si="36"/>
        <v>#VALUE!</v>
      </c>
      <c r="N91" s="88" t="e">
        <f t="shared" si="37"/>
        <v>#VALUE!</v>
      </c>
      <c r="O91" s="88" t="e">
        <f t="shared" si="38"/>
        <v>#VALUE!</v>
      </c>
      <c r="P91" s="88" t="e">
        <f t="shared" si="31"/>
        <v>#VALUE!</v>
      </c>
      <c r="Q91" s="88" t="e">
        <f t="shared" si="39"/>
        <v>#VALUE!</v>
      </c>
      <c r="R91" s="88" t="e">
        <f t="shared" si="40"/>
        <v>#VALUE!</v>
      </c>
      <c r="S91" s="88" t="e">
        <f t="shared" si="41"/>
        <v>#VALUE!</v>
      </c>
      <c r="T91" s="88" t="e">
        <f t="shared" si="32"/>
        <v>#VALUE!</v>
      </c>
      <c r="U91" s="88" t="e">
        <f t="shared" si="42"/>
        <v>#VALUE!</v>
      </c>
      <c r="V91" s="88" t="e">
        <f t="shared" si="43"/>
        <v>#VALUE!</v>
      </c>
      <c r="W91" s="88" t="e">
        <f t="shared" si="44"/>
        <v>#VALUE!</v>
      </c>
      <c r="X91" s="88" t="e">
        <f t="shared" si="33"/>
        <v>#VALUE!</v>
      </c>
      <c r="Y91" s="88" t="e">
        <f t="shared" si="45"/>
        <v>#VALUE!</v>
      </c>
      <c r="Z91" s="88" t="e">
        <f t="shared" si="46"/>
        <v>#VALUE!</v>
      </c>
      <c r="AA91" s="88" t="e">
        <f t="shared" si="47"/>
        <v>#VALUE!</v>
      </c>
      <c r="AB91" s="90" t="e">
        <f t="shared" si="48"/>
        <v>#VALUE!</v>
      </c>
      <c r="AC91" s="90" t="e">
        <f t="shared" si="49"/>
        <v>#VALUE!</v>
      </c>
      <c r="AD91" s="80" t="e">
        <f t="shared" si="50"/>
        <v>#VALUE!</v>
      </c>
      <c r="AE91" s="80" t="e">
        <f t="shared" si="51"/>
        <v>#VALUE!</v>
      </c>
      <c r="AF91" s="101" t="e">
        <f t="shared" si="52"/>
        <v>#VALUE!</v>
      </c>
      <c r="AH91" s="80" t="e">
        <f t="shared" si="53"/>
        <v>#VALUE!</v>
      </c>
      <c r="AI91" s="80" t="e">
        <f t="shared" si="54"/>
        <v>#VALUE!</v>
      </c>
      <c r="AJ91" s="101" t="e">
        <f t="shared" si="55"/>
        <v>#VALUE!</v>
      </c>
    </row>
    <row r="92" spans="4:36" x14ac:dyDescent="0.2">
      <c r="D92" s="83" t="s">
        <v>12</v>
      </c>
      <c r="E92" s="84" t="e">
        <f t="shared" si="34"/>
        <v>#VALUE!</v>
      </c>
      <c r="F92" s="83">
        <v>500000</v>
      </c>
      <c r="G92" s="83" t="str">
        <f>IF(ISBLANK('UTM&gt;LLh'!B94),"",'UTM&gt;LLh'!D94)</f>
        <v/>
      </c>
      <c r="H92" s="83" t="str">
        <f>IF(ISBLANK('UTM&gt;LLh'!B94),"",'UTM&gt;LLh'!B94)</f>
        <v/>
      </c>
      <c r="I92" s="85" t="str">
        <f>IF(ISBLANK('UTM&gt;LLh'!B94),"",'UTM&gt;LLh'!C94)</f>
        <v/>
      </c>
      <c r="J92" s="86" t="e">
        <f t="shared" si="29"/>
        <v>#VALUE!</v>
      </c>
      <c r="K92" s="86" t="e">
        <f t="shared" si="30"/>
        <v>#VALUE!</v>
      </c>
      <c r="L92" s="87" t="e">
        <f t="shared" si="35"/>
        <v>#VALUE!</v>
      </c>
      <c r="M92" s="88" t="e">
        <f t="shared" si="36"/>
        <v>#VALUE!</v>
      </c>
      <c r="N92" s="88" t="e">
        <f t="shared" si="37"/>
        <v>#VALUE!</v>
      </c>
      <c r="O92" s="88" t="e">
        <f t="shared" si="38"/>
        <v>#VALUE!</v>
      </c>
      <c r="P92" s="88" t="e">
        <f t="shared" si="31"/>
        <v>#VALUE!</v>
      </c>
      <c r="Q92" s="88" t="e">
        <f t="shared" si="39"/>
        <v>#VALUE!</v>
      </c>
      <c r="R92" s="88" t="e">
        <f t="shared" si="40"/>
        <v>#VALUE!</v>
      </c>
      <c r="S92" s="88" t="e">
        <f t="shared" si="41"/>
        <v>#VALUE!</v>
      </c>
      <c r="T92" s="88" t="e">
        <f t="shared" si="32"/>
        <v>#VALUE!</v>
      </c>
      <c r="U92" s="88" t="e">
        <f t="shared" si="42"/>
        <v>#VALUE!</v>
      </c>
      <c r="V92" s="88" t="e">
        <f t="shared" si="43"/>
        <v>#VALUE!</v>
      </c>
      <c r="W92" s="88" t="e">
        <f t="shared" si="44"/>
        <v>#VALUE!</v>
      </c>
      <c r="X92" s="88" t="e">
        <f t="shared" si="33"/>
        <v>#VALUE!</v>
      </c>
      <c r="Y92" s="88" t="e">
        <f t="shared" si="45"/>
        <v>#VALUE!</v>
      </c>
      <c r="Z92" s="88" t="e">
        <f t="shared" si="46"/>
        <v>#VALUE!</v>
      </c>
      <c r="AA92" s="88" t="e">
        <f t="shared" si="47"/>
        <v>#VALUE!</v>
      </c>
      <c r="AB92" s="90" t="e">
        <f t="shared" si="48"/>
        <v>#VALUE!</v>
      </c>
      <c r="AC92" s="90" t="e">
        <f t="shared" si="49"/>
        <v>#VALUE!</v>
      </c>
      <c r="AD92" s="80" t="e">
        <f t="shared" si="50"/>
        <v>#VALUE!</v>
      </c>
      <c r="AE92" s="80" t="e">
        <f t="shared" si="51"/>
        <v>#VALUE!</v>
      </c>
      <c r="AF92" s="101" t="e">
        <f t="shared" si="52"/>
        <v>#VALUE!</v>
      </c>
      <c r="AH92" s="80" t="e">
        <f t="shared" si="53"/>
        <v>#VALUE!</v>
      </c>
      <c r="AI92" s="80" t="e">
        <f t="shared" si="54"/>
        <v>#VALUE!</v>
      </c>
      <c r="AJ92" s="101" t="e">
        <f t="shared" si="55"/>
        <v>#VALUE!</v>
      </c>
    </row>
    <row r="93" spans="4:36" x14ac:dyDescent="0.2">
      <c r="D93" s="83" t="s">
        <v>12</v>
      </c>
      <c r="E93" s="84" t="e">
        <f t="shared" si="34"/>
        <v>#VALUE!</v>
      </c>
      <c r="F93" s="83">
        <v>500000</v>
      </c>
      <c r="G93" s="83" t="str">
        <f>IF(ISBLANK('UTM&gt;LLh'!B95),"",'UTM&gt;LLh'!D95)</f>
        <v/>
      </c>
      <c r="H93" s="83" t="str">
        <f>IF(ISBLANK('UTM&gt;LLh'!B95),"",'UTM&gt;LLh'!B95)</f>
        <v/>
      </c>
      <c r="I93" s="85" t="str">
        <f>IF(ISBLANK('UTM&gt;LLh'!B95),"",'UTM&gt;LLh'!C95)</f>
        <v/>
      </c>
      <c r="J93" s="86" t="e">
        <f t="shared" si="29"/>
        <v>#VALUE!</v>
      </c>
      <c r="K93" s="86" t="e">
        <f t="shared" si="30"/>
        <v>#VALUE!</v>
      </c>
      <c r="L93" s="87" t="e">
        <f t="shared" si="35"/>
        <v>#VALUE!</v>
      </c>
      <c r="M93" s="88" t="e">
        <f t="shared" si="36"/>
        <v>#VALUE!</v>
      </c>
      <c r="N93" s="88" t="e">
        <f t="shared" si="37"/>
        <v>#VALUE!</v>
      </c>
      <c r="O93" s="88" t="e">
        <f t="shared" si="38"/>
        <v>#VALUE!</v>
      </c>
      <c r="P93" s="88" t="e">
        <f t="shared" si="31"/>
        <v>#VALUE!</v>
      </c>
      <c r="Q93" s="88" t="e">
        <f t="shared" si="39"/>
        <v>#VALUE!</v>
      </c>
      <c r="R93" s="88" t="e">
        <f t="shared" si="40"/>
        <v>#VALUE!</v>
      </c>
      <c r="S93" s="88" t="e">
        <f t="shared" si="41"/>
        <v>#VALUE!</v>
      </c>
      <c r="T93" s="88" t="e">
        <f t="shared" si="32"/>
        <v>#VALUE!</v>
      </c>
      <c r="U93" s="88" t="e">
        <f t="shared" si="42"/>
        <v>#VALUE!</v>
      </c>
      <c r="V93" s="88" t="e">
        <f t="shared" si="43"/>
        <v>#VALUE!</v>
      </c>
      <c r="W93" s="88" t="e">
        <f t="shared" si="44"/>
        <v>#VALUE!</v>
      </c>
      <c r="X93" s="88" t="e">
        <f t="shared" si="33"/>
        <v>#VALUE!</v>
      </c>
      <c r="Y93" s="88" t="e">
        <f t="shared" si="45"/>
        <v>#VALUE!</v>
      </c>
      <c r="Z93" s="88" t="e">
        <f t="shared" si="46"/>
        <v>#VALUE!</v>
      </c>
      <c r="AA93" s="88" t="e">
        <f t="shared" si="47"/>
        <v>#VALUE!</v>
      </c>
      <c r="AB93" s="90" t="e">
        <f t="shared" si="48"/>
        <v>#VALUE!</v>
      </c>
      <c r="AC93" s="90" t="e">
        <f t="shared" si="49"/>
        <v>#VALUE!</v>
      </c>
      <c r="AD93" s="80" t="e">
        <f t="shared" si="50"/>
        <v>#VALUE!</v>
      </c>
      <c r="AE93" s="80" t="e">
        <f t="shared" si="51"/>
        <v>#VALUE!</v>
      </c>
      <c r="AF93" s="101" t="e">
        <f t="shared" si="52"/>
        <v>#VALUE!</v>
      </c>
      <c r="AH93" s="80" t="e">
        <f t="shared" si="53"/>
        <v>#VALUE!</v>
      </c>
      <c r="AI93" s="80" t="e">
        <f t="shared" si="54"/>
        <v>#VALUE!</v>
      </c>
      <c r="AJ93" s="101" t="e">
        <f t="shared" si="55"/>
        <v>#VALUE!</v>
      </c>
    </row>
    <row r="94" spans="4:36" x14ac:dyDescent="0.2">
      <c r="D94" s="83" t="s">
        <v>12</v>
      </c>
      <c r="E94" s="84" t="e">
        <f t="shared" si="34"/>
        <v>#VALUE!</v>
      </c>
      <c r="F94" s="83">
        <v>500000</v>
      </c>
      <c r="G94" s="83" t="str">
        <f>IF(ISBLANK('UTM&gt;LLh'!B96),"",'UTM&gt;LLh'!D96)</f>
        <v/>
      </c>
      <c r="H94" s="83" t="str">
        <f>IF(ISBLANK('UTM&gt;LLh'!B96),"",'UTM&gt;LLh'!B96)</f>
        <v/>
      </c>
      <c r="I94" s="85" t="str">
        <f>IF(ISBLANK('UTM&gt;LLh'!B96),"",'UTM&gt;LLh'!C96)</f>
        <v/>
      </c>
      <c r="J94" s="86" t="e">
        <f t="shared" si="29"/>
        <v>#VALUE!</v>
      </c>
      <c r="K94" s="86" t="e">
        <f t="shared" si="30"/>
        <v>#VALUE!</v>
      </c>
      <c r="L94" s="87" t="e">
        <f t="shared" si="35"/>
        <v>#VALUE!</v>
      </c>
      <c r="M94" s="88" t="e">
        <f t="shared" si="36"/>
        <v>#VALUE!</v>
      </c>
      <c r="N94" s="88" t="e">
        <f t="shared" si="37"/>
        <v>#VALUE!</v>
      </c>
      <c r="O94" s="88" t="e">
        <f t="shared" si="38"/>
        <v>#VALUE!</v>
      </c>
      <c r="P94" s="88" t="e">
        <f t="shared" si="31"/>
        <v>#VALUE!</v>
      </c>
      <c r="Q94" s="88" t="e">
        <f t="shared" si="39"/>
        <v>#VALUE!</v>
      </c>
      <c r="R94" s="88" t="e">
        <f t="shared" si="40"/>
        <v>#VALUE!</v>
      </c>
      <c r="S94" s="88" t="e">
        <f t="shared" si="41"/>
        <v>#VALUE!</v>
      </c>
      <c r="T94" s="88" t="e">
        <f t="shared" si="32"/>
        <v>#VALUE!</v>
      </c>
      <c r="U94" s="88" t="e">
        <f t="shared" si="42"/>
        <v>#VALUE!</v>
      </c>
      <c r="V94" s="88" t="e">
        <f t="shared" si="43"/>
        <v>#VALUE!</v>
      </c>
      <c r="W94" s="88" t="e">
        <f t="shared" si="44"/>
        <v>#VALUE!</v>
      </c>
      <c r="X94" s="88" t="e">
        <f t="shared" si="33"/>
        <v>#VALUE!</v>
      </c>
      <c r="Y94" s="88" t="e">
        <f t="shared" si="45"/>
        <v>#VALUE!</v>
      </c>
      <c r="Z94" s="88" t="e">
        <f t="shared" si="46"/>
        <v>#VALUE!</v>
      </c>
      <c r="AA94" s="88" t="e">
        <f t="shared" si="47"/>
        <v>#VALUE!</v>
      </c>
      <c r="AB94" s="90" t="e">
        <f t="shared" si="48"/>
        <v>#VALUE!</v>
      </c>
      <c r="AC94" s="90" t="e">
        <f t="shared" si="49"/>
        <v>#VALUE!</v>
      </c>
      <c r="AD94" s="80" t="e">
        <f t="shared" si="50"/>
        <v>#VALUE!</v>
      </c>
      <c r="AE94" s="80" t="e">
        <f t="shared" si="51"/>
        <v>#VALUE!</v>
      </c>
      <c r="AF94" s="101" t="e">
        <f t="shared" si="52"/>
        <v>#VALUE!</v>
      </c>
      <c r="AH94" s="80" t="e">
        <f t="shared" si="53"/>
        <v>#VALUE!</v>
      </c>
      <c r="AI94" s="80" t="e">
        <f t="shared" si="54"/>
        <v>#VALUE!</v>
      </c>
      <c r="AJ94" s="101" t="e">
        <f t="shared" si="55"/>
        <v>#VALUE!</v>
      </c>
    </row>
    <row r="95" spans="4:36" x14ac:dyDescent="0.2">
      <c r="D95" s="83" t="s">
        <v>12</v>
      </c>
      <c r="E95" s="84" t="e">
        <f t="shared" si="34"/>
        <v>#VALUE!</v>
      </c>
      <c r="F95" s="83">
        <v>500000</v>
      </c>
      <c r="G95" s="83" t="str">
        <f>IF(ISBLANK('UTM&gt;LLh'!B97),"",'UTM&gt;LLh'!D97)</f>
        <v/>
      </c>
      <c r="H95" s="83" t="str">
        <f>IF(ISBLANK('UTM&gt;LLh'!B97),"",'UTM&gt;LLh'!B97)</f>
        <v/>
      </c>
      <c r="I95" s="85" t="str">
        <f>IF(ISBLANK('UTM&gt;LLh'!B97),"",'UTM&gt;LLh'!C97)</f>
        <v/>
      </c>
      <c r="J95" s="86" t="e">
        <f t="shared" si="29"/>
        <v>#VALUE!</v>
      </c>
      <c r="K95" s="86" t="e">
        <f t="shared" si="30"/>
        <v>#VALUE!</v>
      </c>
      <c r="L95" s="87" t="e">
        <f t="shared" si="35"/>
        <v>#VALUE!</v>
      </c>
      <c r="M95" s="88" t="e">
        <f t="shared" si="36"/>
        <v>#VALUE!</v>
      </c>
      <c r="N95" s="88" t="e">
        <f t="shared" si="37"/>
        <v>#VALUE!</v>
      </c>
      <c r="O95" s="88" t="e">
        <f t="shared" si="38"/>
        <v>#VALUE!</v>
      </c>
      <c r="P95" s="88" t="e">
        <f t="shared" si="31"/>
        <v>#VALUE!</v>
      </c>
      <c r="Q95" s="88" t="e">
        <f t="shared" si="39"/>
        <v>#VALUE!</v>
      </c>
      <c r="R95" s="88" t="e">
        <f t="shared" si="40"/>
        <v>#VALUE!</v>
      </c>
      <c r="S95" s="88" t="e">
        <f t="shared" si="41"/>
        <v>#VALUE!</v>
      </c>
      <c r="T95" s="88" t="e">
        <f t="shared" si="32"/>
        <v>#VALUE!</v>
      </c>
      <c r="U95" s="88" t="e">
        <f t="shared" si="42"/>
        <v>#VALUE!</v>
      </c>
      <c r="V95" s="88" t="e">
        <f t="shared" si="43"/>
        <v>#VALUE!</v>
      </c>
      <c r="W95" s="88" t="e">
        <f t="shared" si="44"/>
        <v>#VALUE!</v>
      </c>
      <c r="X95" s="88" t="e">
        <f t="shared" si="33"/>
        <v>#VALUE!</v>
      </c>
      <c r="Y95" s="88" t="e">
        <f t="shared" si="45"/>
        <v>#VALUE!</v>
      </c>
      <c r="Z95" s="88" t="e">
        <f t="shared" si="46"/>
        <v>#VALUE!</v>
      </c>
      <c r="AA95" s="88" t="e">
        <f t="shared" si="47"/>
        <v>#VALUE!</v>
      </c>
      <c r="AB95" s="90" t="e">
        <f t="shared" si="48"/>
        <v>#VALUE!</v>
      </c>
      <c r="AC95" s="90" t="e">
        <f t="shared" si="49"/>
        <v>#VALUE!</v>
      </c>
      <c r="AD95" s="80" t="e">
        <f t="shared" si="50"/>
        <v>#VALUE!</v>
      </c>
      <c r="AE95" s="80" t="e">
        <f t="shared" si="51"/>
        <v>#VALUE!</v>
      </c>
      <c r="AF95" s="101" t="e">
        <f t="shared" si="52"/>
        <v>#VALUE!</v>
      </c>
      <c r="AH95" s="80" t="e">
        <f t="shared" si="53"/>
        <v>#VALUE!</v>
      </c>
      <c r="AI95" s="80" t="e">
        <f t="shared" si="54"/>
        <v>#VALUE!</v>
      </c>
      <c r="AJ95" s="101" t="e">
        <f t="shared" si="55"/>
        <v>#VALUE!</v>
      </c>
    </row>
    <row r="96" spans="4:36" x14ac:dyDescent="0.2">
      <c r="D96" s="83" t="s">
        <v>12</v>
      </c>
      <c r="E96" s="84" t="e">
        <f t="shared" si="34"/>
        <v>#VALUE!</v>
      </c>
      <c r="F96" s="83">
        <v>500000</v>
      </c>
      <c r="G96" s="83" t="str">
        <f>IF(ISBLANK('UTM&gt;LLh'!B98),"",'UTM&gt;LLh'!D98)</f>
        <v/>
      </c>
      <c r="H96" s="83" t="str">
        <f>IF(ISBLANK('UTM&gt;LLh'!B98),"",'UTM&gt;LLh'!B98)</f>
        <v/>
      </c>
      <c r="I96" s="85" t="str">
        <f>IF(ISBLANK('UTM&gt;LLh'!B98),"",'UTM&gt;LLh'!C98)</f>
        <v/>
      </c>
      <c r="J96" s="86" t="e">
        <f t="shared" si="29"/>
        <v>#VALUE!</v>
      </c>
      <c r="K96" s="86" t="e">
        <f t="shared" si="30"/>
        <v>#VALUE!</v>
      </c>
      <c r="L96" s="87" t="e">
        <f t="shared" si="35"/>
        <v>#VALUE!</v>
      </c>
      <c r="M96" s="88" t="e">
        <f t="shared" si="36"/>
        <v>#VALUE!</v>
      </c>
      <c r="N96" s="88" t="e">
        <f t="shared" si="37"/>
        <v>#VALUE!</v>
      </c>
      <c r="O96" s="88" t="e">
        <f t="shared" si="38"/>
        <v>#VALUE!</v>
      </c>
      <c r="P96" s="88" t="e">
        <f t="shared" si="31"/>
        <v>#VALUE!</v>
      </c>
      <c r="Q96" s="88" t="e">
        <f t="shared" si="39"/>
        <v>#VALUE!</v>
      </c>
      <c r="R96" s="88" t="e">
        <f t="shared" si="40"/>
        <v>#VALUE!</v>
      </c>
      <c r="S96" s="88" t="e">
        <f t="shared" si="41"/>
        <v>#VALUE!</v>
      </c>
      <c r="T96" s="88" t="e">
        <f t="shared" si="32"/>
        <v>#VALUE!</v>
      </c>
      <c r="U96" s="88" t="e">
        <f t="shared" si="42"/>
        <v>#VALUE!</v>
      </c>
      <c r="V96" s="88" t="e">
        <f t="shared" si="43"/>
        <v>#VALUE!</v>
      </c>
      <c r="W96" s="88" t="e">
        <f t="shared" si="44"/>
        <v>#VALUE!</v>
      </c>
      <c r="X96" s="88" t="e">
        <f t="shared" si="33"/>
        <v>#VALUE!</v>
      </c>
      <c r="Y96" s="88" t="e">
        <f t="shared" si="45"/>
        <v>#VALUE!</v>
      </c>
      <c r="Z96" s="88" t="e">
        <f t="shared" si="46"/>
        <v>#VALUE!</v>
      </c>
      <c r="AA96" s="88" t="e">
        <f t="shared" si="47"/>
        <v>#VALUE!</v>
      </c>
      <c r="AB96" s="90" t="e">
        <f t="shared" si="48"/>
        <v>#VALUE!</v>
      </c>
      <c r="AC96" s="90" t="e">
        <f t="shared" si="49"/>
        <v>#VALUE!</v>
      </c>
      <c r="AD96" s="80" t="e">
        <f t="shared" si="50"/>
        <v>#VALUE!</v>
      </c>
      <c r="AE96" s="80" t="e">
        <f t="shared" si="51"/>
        <v>#VALUE!</v>
      </c>
      <c r="AF96" s="101" t="e">
        <f t="shared" si="52"/>
        <v>#VALUE!</v>
      </c>
      <c r="AH96" s="80" t="e">
        <f t="shared" si="53"/>
        <v>#VALUE!</v>
      </c>
      <c r="AI96" s="80" t="e">
        <f t="shared" si="54"/>
        <v>#VALUE!</v>
      </c>
      <c r="AJ96" s="101" t="e">
        <f t="shared" si="55"/>
        <v>#VALUE!</v>
      </c>
    </row>
    <row r="97" spans="4:36" x14ac:dyDescent="0.2">
      <c r="D97" s="83" t="s">
        <v>12</v>
      </c>
      <c r="E97" s="84" t="e">
        <f t="shared" si="34"/>
        <v>#VALUE!</v>
      </c>
      <c r="F97" s="83">
        <v>500000</v>
      </c>
      <c r="G97" s="83" t="str">
        <f>IF(ISBLANK('UTM&gt;LLh'!B99),"",'UTM&gt;LLh'!D99)</f>
        <v/>
      </c>
      <c r="H97" s="83" t="str">
        <f>IF(ISBLANK('UTM&gt;LLh'!B99),"",'UTM&gt;LLh'!B99)</f>
        <v/>
      </c>
      <c r="I97" s="85" t="str">
        <f>IF(ISBLANK('UTM&gt;LLh'!B99),"",'UTM&gt;LLh'!C99)</f>
        <v/>
      </c>
      <c r="J97" s="86" t="e">
        <f t="shared" si="29"/>
        <v>#VALUE!</v>
      </c>
      <c r="K97" s="86" t="e">
        <f t="shared" si="30"/>
        <v>#VALUE!</v>
      </c>
      <c r="L97" s="87" t="e">
        <f t="shared" si="35"/>
        <v>#VALUE!</v>
      </c>
      <c r="M97" s="88" t="e">
        <f t="shared" si="36"/>
        <v>#VALUE!</v>
      </c>
      <c r="N97" s="88" t="e">
        <f t="shared" si="37"/>
        <v>#VALUE!</v>
      </c>
      <c r="O97" s="88" t="e">
        <f t="shared" si="38"/>
        <v>#VALUE!</v>
      </c>
      <c r="P97" s="88" t="e">
        <f t="shared" si="31"/>
        <v>#VALUE!</v>
      </c>
      <c r="Q97" s="88" t="e">
        <f t="shared" si="39"/>
        <v>#VALUE!</v>
      </c>
      <c r="R97" s="88" t="e">
        <f t="shared" si="40"/>
        <v>#VALUE!</v>
      </c>
      <c r="S97" s="88" t="e">
        <f t="shared" si="41"/>
        <v>#VALUE!</v>
      </c>
      <c r="T97" s="88" t="e">
        <f t="shared" si="32"/>
        <v>#VALUE!</v>
      </c>
      <c r="U97" s="88" t="e">
        <f t="shared" si="42"/>
        <v>#VALUE!</v>
      </c>
      <c r="V97" s="88" t="e">
        <f t="shared" si="43"/>
        <v>#VALUE!</v>
      </c>
      <c r="W97" s="88" t="e">
        <f t="shared" si="44"/>
        <v>#VALUE!</v>
      </c>
      <c r="X97" s="88" t="e">
        <f t="shared" si="33"/>
        <v>#VALUE!</v>
      </c>
      <c r="Y97" s="88" t="e">
        <f t="shared" si="45"/>
        <v>#VALUE!</v>
      </c>
      <c r="Z97" s="88" t="e">
        <f t="shared" si="46"/>
        <v>#VALUE!</v>
      </c>
      <c r="AA97" s="88" t="e">
        <f t="shared" si="47"/>
        <v>#VALUE!</v>
      </c>
      <c r="AB97" s="90" t="e">
        <f t="shared" si="48"/>
        <v>#VALUE!</v>
      </c>
      <c r="AC97" s="90" t="e">
        <f t="shared" si="49"/>
        <v>#VALUE!</v>
      </c>
      <c r="AD97" s="80" t="e">
        <f t="shared" si="50"/>
        <v>#VALUE!</v>
      </c>
      <c r="AE97" s="80" t="e">
        <f t="shared" si="51"/>
        <v>#VALUE!</v>
      </c>
      <c r="AF97" s="101" t="e">
        <f t="shared" si="52"/>
        <v>#VALUE!</v>
      </c>
      <c r="AH97" s="80" t="e">
        <f t="shared" si="53"/>
        <v>#VALUE!</v>
      </c>
      <c r="AI97" s="80" t="e">
        <f t="shared" si="54"/>
        <v>#VALUE!</v>
      </c>
      <c r="AJ97" s="101" t="e">
        <f t="shared" si="55"/>
        <v>#VALUE!</v>
      </c>
    </row>
    <row r="98" spans="4:36" x14ac:dyDescent="0.2">
      <c r="D98" s="83" t="s">
        <v>12</v>
      </c>
      <c r="E98" s="84" t="e">
        <f t="shared" si="34"/>
        <v>#VALUE!</v>
      </c>
      <c r="F98" s="83">
        <v>500000</v>
      </c>
      <c r="G98" s="83" t="str">
        <f>IF(ISBLANK('UTM&gt;LLh'!B100),"",'UTM&gt;LLh'!D100)</f>
        <v/>
      </c>
      <c r="H98" s="83" t="str">
        <f>IF(ISBLANK('UTM&gt;LLh'!B100),"",'UTM&gt;LLh'!B100)</f>
        <v/>
      </c>
      <c r="I98" s="85" t="str">
        <f>IF(ISBLANK('UTM&gt;LLh'!B100),"",'UTM&gt;LLh'!C100)</f>
        <v/>
      </c>
      <c r="J98" s="86" t="e">
        <f t="shared" ref="J98:J103" si="56">IF(D98="N",I98/(k0*AA),(10000000-I98)/(k0*AA))</f>
        <v>#VALUE!</v>
      </c>
      <c r="K98" s="86" t="e">
        <f t="shared" ref="K98:K103" si="57">(H98-F98)/(k0*AA)</f>
        <v>#VALUE!</v>
      </c>
      <c r="L98" s="87" t="e">
        <f t="shared" si="35"/>
        <v>#VALUE!</v>
      </c>
      <c r="M98" s="88" t="e">
        <f t="shared" si="36"/>
        <v>#VALUE!</v>
      </c>
      <c r="N98" s="88" t="e">
        <f>ATAN(SINH(M98)/COS(L98))</f>
        <v>#VALUE!</v>
      </c>
      <c r="O98" s="88" t="e">
        <f>SIN(L98)/SQRT(SINH(M98)^2+COS(L98)^2)</f>
        <v>#VALUE!</v>
      </c>
      <c r="P98" s="88" t="e">
        <f t="shared" si="31"/>
        <v>#VALUE!</v>
      </c>
      <c r="Q98" s="88" t="e">
        <f>O98*SQRT(1+P98^2)-P98*SQRT(1+O98^2)-O$2</f>
        <v>#VALUE!</v>
      </c>
      <c r="R98" s="88" t="e">
        <f>(SQRT((1+P98^2)*(1+O98^2))-P98*O98)*(1-e^2)*SQRT(1+O98^2)/(1+(1-e^2)*O98^2)</f>
        <v>#VALUE!</v>
      </c>
      <c r="S98" s="88" t="e">
        <f>O98-Q98/R98</f>
        <v>#VALUE!</v>
      </c>
      <c r="T98" s="88" t="e">
        <f t="shared" si="32"/>
        <v>#VALUE!</v>
      </c>
      <c r="U98" s="88" t="e">
        <f>S98*SQRT(1+T98^2)-T98*SQRT(1+S98^2)-$O98</f>
        <v>#VALUE!</v>
      </c>
      <c r="V98" s="88" t="e">
        <f>(SQRT((1+T98^2)*(1+S98^2))-T98*S98)*(1-e^2)*SQRT(1+S98^2)/(1+(1-e^2)*S98^2)</f>
        <v>#VALUE!</v>
      </c>
      <c r="W98" s="88" t="e">
        <f>S98-U98/V98</f>
        <v>#VALUE!</v>
      </c>
      <c r="X98" s="88" t="e">
        <f t="shared" si="33"/>
        <v>#VALUE!</v>
      </c>
      <c r="Y98" s="88" t="e">
        <f>W98*SQRT(1+X98^2)-X98*SQRT(1+W98^2)-$O98</f>
        <v>#VALUE!</v>
      </c>
      <c r="Z98" s="88" t="e">
        <f>(SQRT((1+X98^2)*(1+W98^2))-X98*W98)*(1-e^2)*SQRT(1+W98^2)/(1+(1-e^2)*W98^2)</f>
        <v>#VALUE!</v>
      </c>
      <c r="AA98" s="88" t="e">
        <f>W98-Y98/Z98</f>
        <v>#VALUE!</v>
      </c>
      <c r="AB98" s="90" t="e">
        <f t="shared" si="48"/>
        <v>#VALUE!</v>
      </c>
      <c r="AC98" s="90" t="e">
        <f t="shared" si="49"/>
        <v>#VALUE!</v>
      </c>
      <c r="AD98" s="80" t="e">
        <f t="shared" si="50"/>
        <v>#VALUE!</v>
      </c>
      <c r="AE98" s="80" t="e">
        <f t="shared" si="51"/>
        <v>#VALUE!</v>
      </c>
      <c r="AF98" s="101" t="e">
        <f t="shared" si="52"/>
        <v>#VALUE!</v>
      </c>
      <c r="AH98" s="80" t="e">
        <f t="shared" si="53"/>
        <v>#VALUE!</v>
      </c>
      <c r="AI98" s="80" t="e">
        <f t="shared" si="54"/>
        <v>#VALUE!</v>
      </c>
      <c r="AJ98" s="101" t="e">
        <f t="shared" si="55"/>
        <v>#VALUE!</v>
      </c>
    </row>
    <row r="99" spans="4:36" x14ac:dyDescent="0.2">
      <c r="D99" s="83" t="s">
        <v>12</v>
      </c>
      <c r="E99" s="84" t="e">
        <f t="shared" si="34"/>
        <v>#VALUE!</v>
      </c>
      <c r="F99" s="83">
        <v>500000</v>
      </c>
      <c r="G99" s="83" t="str">
        <f>IF(ISBLANK('UTM&gt;LLh'!B101),"",'UTM&gt;LLh'!D101)</f>
        <v/>
      </c>
      <c r="H99" s="83" t="str">
        <f>IF(ISBLANK('UTM&gt;LLh'!B101),"",'UTM&gt;LLh'!B101)</f>
        <v/>
      </c>
      <c r="I99" s="85" t="str">
        <f>IF(ISBLANK('UTM&gt;LLh'!B101),"",'UTM&gt;LLh'!C101)</f>
        <v/>
      </c>
      <c r="J99" s="86" t="e">
        <f t="shared" si="56"/>
        <v>#VALUE!</v>
      </c>
      <c r="K99" s="86" t="e">
        <f t="shared" si="57"/>
        <v>#VALUE!</v>
      </c>
      <c r="L99" s="87" t="e">
        <f t="shared" si="35"/>
        <v>#VALUE!</v>
      </c>
      <c r="M99" s="88" t="e">
        <f t="shared" si="36"/>
        <v>#VALUE!</v>
      </c>
      <c r="N99" s="88" t="e">
        <f t="shared" si="37"/>
        <v>#VALUE!</v>
      </c>
      <c r="O99" s="88" t="e">
        <f t="shared" si="38"/>
        <v>#VALUE!</v>
      </c>
      <c r="P99" s="88" t="e">
        <f t="shared" si="31"/>
        <v>#VALUE!</v>
      </c>
      <c r="Q99" s="88" t="e">
        <f t="shared" si="39"/>
        <v>#VALUE!</v>
      </c>
      <c r="R99" s="88" t="e">
        <f t="shared" si="40"/>
        <v>#VALUE!</v>
      </c>
      <c r="S99" s="88" t="e">
        <f t="shared" si="41"/>
        <v>#VALUE!</v>
      </c>
      <c r="T99" s="88" t="e">
        <f t="shared" si="32"/>
        <v>#VALUE!</v>
      </c>
      <c r="U99" s="88" t="e">
        <f t="shared" si="42"/>
        <v>#VALUE!</v>
      </c>
      <c r="V99" s="88" t="e">
        <f t="shared" si="43"/>
        <v>#VALUE!</v>
      </c>
      <c r="W99" s="88" t="e">
        <f t="shared" si="44"/>
        <v>#VALUE!</v>
      </c>
      <c r="X99" s="88" t="e">
        <f t="shared" si="33"/>
        <v>#VALUE!</v>
      </c>
      <c r="Y99" s="88" t="e">
        <f t="shared" si="45"/>
        <v>#VALUE!</v>
      </c>
      <c r="Z99" s="88" t="e">
        <f t="shared" si="46"/>
        <v>#VALUE!</v>
      </c>
      <c r="AA99" s="88" t="e">
        <f t="shared" si="47"/>
        <v>#VALUE!</v>
      </c>
      <c r="AB99" s="90" t="e">
        <f t="shared" si="48"/>
        <v>#VALUE!</v>
      </c>
      <c r="AC99" s="90" t="e">
        <f t="shared" si="49"/>
        <v>#VALUE!</v>
      </c>
      <c r="AD99" s="80" t="e">
        <f t="shared" si="50"/>
        <v>#VALUE!</v>
      </c>
      <c r="AE99" s="80" t="e">
        <f t="shared" si="51"/>
        <v>#VALUE!</v>
      </c>
      <c r="AF99" s="101" t="e">
        <f t="shared" si="52"/>
        <v>#VALUE!</v>
      </c>
      <c r="AH99" s="80" t="e">
        <f t="shared" si="53"/>
        <v>#VALUE!</v>
      </c>
      <c r="AI99" s="80" t="e">
        <f t="shared" si="54"/>
        <v>#VALUE!</v>
      </c>
      <c r="AJ99" s="101" t="e">
        <f t="shared" si="55"/>
        <v>#VALUE!</v>
      </c>
    </row>
    <row r="100" spans="4:36" x14ac:dyDescent="0.2">
      <c r="D100" s="83" t="s">
        <v>12</v>
      </c>
      <c r="E100" s="84" t="e">
        <f t="shared" si="34"/>
        <v>#VALUE!</v>
      </c>
      <c r="F100" s="83">
        <v>500000</v>
      </c>
      <c r="G100" s="83" t="str">
        <f>IF(ISBLANK('UTM&gt;LLh'!B102),"",'UTM&gt;LLh'!D102)</f>
        <v/>
      </c>
      <c r="H100" s="83" t="str">
        <f>IF(ISBLANK('UTM&gt;LLh'!B102),"",'UTM&gt;LLh'!B102)</f>
        <v/>
      </c>
      <c r="I100" s="85" t="str">
        <f>IF(ISBLANK('UTM&gt;LLh'!B102),"",'UTM&gt;LLh'!C102)</f>
        <v/>
      </c>
      <c r="J100" s="86" t="e">
        <f t="shared" si="56"/>
        <v>#VALUE!</v>
      </c>
      <c r="K100" s="86" t="e">
        <f t="shared" si="57"/>
        <v>#VALUE!</v>
      </c>
      <c r="L100" s="87" t="e">
        <f t="shared" si="35"/>
        <v>#VALUE!</v>
      </c>
      <c r="M100" s="88" t="e">
        <f t="shared" si="36"/>
        <v>#VALUE!</v>
      </c>
      <c r="N100" s="88" t="e">
        <f t="shared" si="37"/>
        <v>#VALUE!</v>
      </c>
      <c r="O100" s="88" t="e">
        <f t="shared" si="38"/>
        <v>#VALUE!</v>
      </c>
      <c r="P100" s="88" t="e">
        <f t="shared" si="31"/>
        <v>#VALUE!</v>
      </c>
      <c r="Q100" s="88" t="e">
        <f t="shared" si="39"/>
        <v>#VALUE!</v>
      </c>
      <c r="R100" s="88" t="e">
        <f t="shared" si="40"/>
        <v>#VALUE!</v>
      </c>
      <c r="S100" s="88" t="e">
        <f t="shared" si="41"/>
        <v>#VALUE!</v>
      </c>
      <c r="T100" s="88" t="e">
        <f t="shared" si="32"/>
        <v>#VALUE!</v>
      </c>
      <c r="U100" s="88" t="e">
        <f t="shared" si="42"/>
        <v>#VALUE!</v>
      </c>
      <c r="V100" s="88" t="e">
        <f t="shared" si="43"/>
        <v>#VALUE!</v>
      </c>
      <c r="W100" s="88" t="e">
        <f t="shared" si="44"/>
        <v>#VALUE!</v>
      </c>
      <c r="X100" s="88" t="e">
        <f t="shared" si="33"/>
        <v>#VALUE!</v>
      </c>
      <c r="Y100" s="88" t="e">
        <f t="shared" si="45"/>
        <v>#VALUE!</v>
      </c>
      <c r="Z100" s="88" t="e">
        <f t="shared" si="46"/>
        <v>#VALUE!</v>
      </c>
      <c r="AA100" s="88" t="e">
        <f t="shared" si="47"/>
        <v>#VALUE!</v>
      </c>
      <c r="AB100" s="90" t="e">
        <f t="shared" si="48"/>
        <v>#VALUE!</v>
      </c>
      <c r="AC100" s="90" t="e">
        <f t="shared" si="49"/>
        <v>#VALUE!</v>
      </c>
      <c r="AD100" s="80" t="e">
        <f t="shared" si="50"/>
        <v>#VALUE!</v>
      </c>
      <c r="AE100" s="80" t="e">
        <f t="shared" si="51"/>
        <v>#VALUE!</v>
      </c>
      <c r="AF100" s="101" t="e">
        <f t="shared" si="52"/>
        <v>#VALUE!</v>
      </c>
      <c r="AH100" s="80" t="e">
        <f t="shared" si="53"/>
        <v>#VALUE!</v>
      </c>
      <c r="AI100" s="80" t="e">
        <f t="shared" si="54"/>
        <v>#VALUE!</v>
      </c>
      <c r="AJ100" s="101" t="e">
        <f t="shared" si="55"/>
        <v>#VALUE!</v>
      </c>
    </row>
    <row r="101" spans="4:36" x14ac:dyDescent="0.2">
      <c r="D101" s="83" t="s">
        <v>12</v>
      </c>
      <c r="E101" s="84" t="e">
        <f t="shared" si="34"/>
        <v>#VALUE!</v>
      </c>
      <c r="F101" s="83">
        <v>500000</v>
      </c>
      <c r="G101" s="83" t="str">
        <f>IF(ISBLANK('UTM&gt;LLh'!B103),"",'UTM&gt;LLh'!D103)</f>
        <v/>
      </c>
      <c r="H101" s="83" t="str">
        <f>IF(ISBLANK('UTM&gt;LLh'!B103),"",'UTM&gt;LLh'!B103)</f>
        <v/>
      </c>
      <c r="I101" s="85" t="str">
        <f>IF(ISBLANK('UTM&gt;LLh'!B103),"",'UTM&gt;LLh'!C103)</f>
        <v/>
      </c>
      <c r="J101" s="86" t="e">
        <f t="shared" si="56"/>
        <v>#VALUE!</v>
      </c>
      <c r="K101" s="86" t="e">
        <f t="shared" si="57"/>
        <v>#VALUE!</v>
      </c>
      <c r="L101" s="87" t="e">
        <f t="shared" si="35"/>
        <v>#VALUE!</v>
      </c>
      <c r="M101" s="88" t="e">
        <f t="shared" si="36"/>
        <v>#VALUE!</v>
      </c>
      <c r="N101" s="88" t="e">
        <f t="shared" si="37"/>
        <v>#VALUE!</v>
      </c>
      <c r="O101" s="88" t="e">
        <f t="shared" si="38"/>
        <v>#VALUE!</v>
      </c>
      <c r="P101" s="88" t="e">
        <f t="shared" si="31"/>
        <v>#VALUE!</v>
      </c>
      <c r="Q101" s="88" t="e">
        <f t="shared" si="39"/>
        <v>#VALUE!</v>
      </c>
      <c r="R101" s="88" t="e">
        <f t="shared" si="40"/>
        <v>#VALUE!</v>
      </c>
      <c r="S101" s="88" t="e">
        <f t="shared" si="41"/>
        <v>#VALUE!</v>
      </c>
      <c r="T101" s="88" t="e">
        <f t="shared" si="32"/>
        <v>#VALUE!</v>
      </c>
      <c r="U101" s="88" t="e">
        <f t="shared" si="42"/>
        <v>#VALUE!</v>
      </c>
      <c r="V101" s="88" t="e">
        <f t="shared" si="43"/>
        <v>#VALUE!</v>
      </c>
      <c r="W101" s="88" t="e">
        <f t="shared" si="44"/>
        <v>#VALUE!</v>
      </c>
      <c r="X101" s="88" t="e">
        <f t="shared" si="33"/>
        <v>#VALUE!</v>
      </c>
      <c r="Y101" s="88" t="e">
        <f t="shared" si="45"/>
        <v>#VALUE!</v>
      </c>
      <c r="Z101" s="88" t="e">
        <f t="shared" si="46"/>
        <v>#VALUE!</v>
      </c>
      <c r="AA101" s="88" t="e">
        <f t="shared" si="47"/>
        <v>#VALUE!</v>
      </c>
      <c r="AB101" s="90" t="e">
        <f t="shared" si="48"/>
        <v>#VALUE!</v>
      </c>
      <c r="AC101" s="90" t="e">
        <f t="shared" si="49"/>
        <v>#VALUE!</v>
      </c>
      <c r="AD101" s="80" t="e">
        <f t="shared" si="50"/>
        <v>#VALUE!</v>
      </c>
      <c r="AE101" s="80" t="e">
        <f t="shared" si="51"/>
        <v>#VALUE!</v>
      </c>
      <c r="AF101" s="101" t="e">
        <f t="shared" si="52"/>
        <v>#VALUE!</v>
      </c>
      <c r="AH101" s="80" t="e">
        <f t="shared" si="53"/>
        <v>#VALUE!</v>
      </c>
      <c r="AI101" s="80" t="e">
        <f t="shared" si="54"/>
        <v>#VALUE!</v>
      </c>
      <c r="AJ101" s="101" t="e">
        <f t="shared" si="55"/>
        <v>#VALUE!</v>
      </c>
    </row>
    <row r="102" spans="4:36" x14ac:dyDescent="0.2">
      <c r="D102" s="83" t="s">
        <v>12</v>
      </c>
      <c r="E102" s="84" t="e">
        <f t="shared" si="34"/>
        <v>#VALUE!</v>
      </c>
      <c r="F102" s="83">
        <v>500000</v>
      </c>
      <c r="G102" s="83" t="str">
        <f>IF(ISBLANK('UTM&gt;LLh'!B104),"",'UTM&gt;LLh'!D104)</f>
        <v/>
      </c>
      <c r="H102" s="83" t="str">
        <f>IF(ISBLANK('UTM&gt;LLh'!B104),"",'UTM&gt;LLh'!B104)</f>
        <v/>
      </c>
      <c r="I102" s="85" t="str">
        <f>IF(ISBLANK('UTM&gt;LLh'!B104),"",'UTM&gt;LLh'!C104)</f>
        <v/>
      </c>
      <c r="J102" s="86" t="e">
        <f t="shared" si="56"/>
        <v>#VALUE!</v>
      </c>
      <c r="K102" s="86" t="e">
        <f t="shared" si="57"/>
        <v>#VALUE!</v>
      </c>
      <c r="L102" s="87" t="e">
        <f t="shared" si="35"/>
        <v>#VALUE!</v>
      </c>
      <c r="M102" s="88" t="e">
        <f t="shared" si="36"/>
        <v>#VALUE!</v>
      </c>
      <c r="N102" s="88" t="e">
        <f t="shared" si="37"/>
        <v>#VALUE!</v>
      </c>
      <c r="O102" s="88" t="e">
        <f t="shared" si="38"/>
        <v>#VALUE!</v>
      </c>
      <c r="P102" s="88" t="e">
        <f t="shared" si="31"/>
        <v>#VALUE!</v>
      </c>
      <c r="Q102" s="88" t="e">
        <f t="shared" si="39"/>
        <v>#VALUE!</v>
      </c>
      <c r="R102" s="88" t="e">
        <f t="shared" si="40"/>
        <v>#VALUE!</v>
      </c>
      <c r="S102" s="88" t="e">
        <f t="shared" si="41"/>
        <v>#VALUE!</v>
      </c>
      <c r="T102" s="88" t="e">
        <f t="shared" si="32"/>
        <v>#VALUE!</v>
      </c>
      <c r="U102" s="88" t="e">
        <f t="shared" si="42"/>
        <v>#VALUE!</v>
      </c>
      <c r="V102" s="88" t="e">
        <f t="shared" si="43"/>
        <v>#VALUE!</v>
      </c>
      <c r="W102" s="88" t="e">
        <f t="shared" si="44"/>
        <v>#VALUE!</v>
      </c>
      <c r="X102" s="88" t="e">
        <f t="shared" si="33"/>
        <v>#VALUE!</v>
      </c>
      <c r="Y102" s="88" t="e">
        <f t="shared" si="45"/>
        <v>#VALUE!</v>
      </c>
      <c r="Z102" s="88" t="e">
        <f t="shared" si="46"/>
        <v>#VALUE!</v>
      </c>
      <c r="AA102" s="88" t="e">
        <f t="shared" si="47"/>
        <v>#VALUE!</v>
      </c>
      <c r="AB102" s="90" t="e">
        <f t="shared" si="48"/>
        <v>#VALUE!</v>
      </c>
      <c r="AC102" s="90" t="e">
        <f t="shared" si="49"/>
        <v>#VALUE!</v>
      </c>
      <c r="AD102" s="80" t="e">
        <f t="shared" si="50"/>
        <v>#VALUE!</v>
      </c>
      <c r="AE102" s="80" t="e">
        <f t="shared" si="51"/>
        <v>#VALUE!</v>
      </c>
      <c r="AF102" s="101" t="e">
        <f t="shared" si="52"/>
        <v>#VALUE!</v>
      </c>
      <c r="AH102" s="80" t="e">
        <f t="shared" si="53"/>
        <v>#VALUE!</v>
      </c>
      <c r="AI102" s="80" t="e">
        <f t="shared" si="54"/>
        <v>#VALUE!</v>
      </c>
      <c r="AJ102" s="101" t="e">
        <f t="shared" si="55"/>
        <v>#VALUE!</v>
      </c>
    </row>
    <row r="103" spans="4:36" x14ac:dyDescent="0.2">
      <c r="D103" s="83" t="s">
        <v>12</v>
      </c>
      <c r="E103" s="84" t="e">
        <f t="shared" si="34"/>
        <v>#VALUE!</v>
      </c>
      <c r="F103" s="83">
        <v>500000</v>
      </c>
      <c r="G103" s="83" t="str">
        <f>IF(ISBLANK('UTM&gt;LLh'!B105),"",'UTM&gt;LLh'!D105)</f>
        <v/>
      </c>
      <c r="H103" s="83" t="str">
        <f>IF(ISBLANK('UTM&gt;LLh'!B105),"",'UTM&gt;LLh'!B105)</f>
        <v/>
      </c>
      <c r="I103" s="85" t="str">
        <f>IF(ISBLANK('UTM&gt;LLh'!B105),"",'UTM&gt;LLh'!C105)</f>
        <v/>
      </c>
      <c r="J103" s="86" t="e">
        <f t="shared" si="56"/>
        <v>#VALUE!</v>
      </c>
      <c r="K103" s="86" t="e">
        <f t="shared" si="57"/>
        <v>#VALUE!</v>
      </c>
      <c r="L103" s="87" t="e">
        <f t="shared" si="35"/>
        <v>#VALUE!</v>
      </c>
      <c r="M103" s="88" t="e">
        <f t="shared" si="36"/>
        <v>#VALUE!</v>
      </c>
      <c r="N103" s="88" t="e">
        <f t="shared" si="37"/>
        <v>#VALUE!</v>
      </c>
      <c r="O103" s="88" t="e">
        <f t="shared" si="38"/>
        <v>#VALUE!</v>
      </c>
      <c r="P103" s="88" t="e">
        <f t="shared" si="31"/>
        <v>#VALUE!</v>
      </c>
      <c r="Q103" s="88" t="e">
        <f t="shared" si="39"/>
        <v>#VALUE!</v>
      </c>
      <c r="R103" s="88" t="e">
        <f t="shared" si="40"/>
        <v>#VALUE!</v>
      </c>
      <c r="S103" s="88" t="e">
        <f t="shared" si="41"/>
        <v>#VALUE!</v>
      </c>
      <c r="T103" s="88" t="e">
        <f t="shared" si="32"/>
        <v>#VALUE!</v>
      </c>
      <c r="U103" s="88" t="e">
        <f t="shared" si="42"/>
        <v>#VALUE!</v>
      </c>
      <c r="V103" s="88" t="e">
        <f t="shared" si="43"/>
        <v>#VALUE!</v>
      </c>
      <c r="W103" s="88" t="e">
        <f t="shared" si="44"/>
        <v>#VALUE!</v>
      </c>
      <c r="X103" s="88" t="e">
        <f t="shared" si="33"/>
        <v>#VALUE!</v>
      </c>
      <c r="Y103" s="88" t="e">
        <f t="shared" si="45"/>
        <v>#VALUE!</v>
      </c>
      <c r="Z103" s="88" t="e">
        <f t="shared" si="46"/>
        <v>#VALUE!</v>
      </c>
      <c r="AA103" s="88" t="e">
        <f t="shared" si="47"/>
        <v>#VALUE!</v>
      </c>
      <c r="AB103" s="89" t="e">
        <f t="shared" si="48"/>
        <v>#VALUE!</v>
      </c>
      <c r="AC103" s="89" t="e">
        <f t="shared" si="49"/>
        <v>#VALUE!</v>
      </c>
      <c r="AD103" s="80" t="e">
        <f t="shared" si="50"/>
        <v>#VALUE!</v>
      </c>
      <c r="AE103" s="80" t="e">
        <f t="shared" si="51"/>
        <v>#VALUE!</v>
      </c>
      <c r="AF103" s="101" t="e">
        <f t="shared" si="52"/>
        <v>#VALUE!</v>
      </c>
      <c r="AH103" s="80" t="e">
        <f t="shared" si="53"/>
        <v>#VALUE!</v>
      </c>
      <c r="AI103" s="80" t="e">
        <f t="shared" si="54"/>
        <v>#VALUE!</v>
      </c>
      <c r="AJ103" s="101" t="e">
        <f t="shared" si="55"/>
        <v>#VALUE!</v>
      </c>
    </row>
  </sheetData>
  <sheetProtection password="D8EC" sheet="1" objects="1" scenarios="1"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104"/>
  <sheetViews>
    <sheetView topLeftCell="AC1" zoomScaleNormal="100" workbookViewId="0">
      <selection activeCell="AF22" sqref="AF22"/>
    </sheetView>
  </sheetViews>
  <sheetFormatPr baseColWidth="10" defaultRowHeight="12.75" x14ac:dyDescent="0.2"/>
  <cols>
    <col min="2" max="2" width="16.42578125" customWidth="1"/>
    <col min="3" max="3" width="17.140625" customWidth="1"/>
    <col min="4" max="4" width="11.7109375" customWidth="1"/>
    <col min="5" max="5" width="13.28515625" customWidth="1"/>
    <col min="6" max="6" width="14" customWidth="1"/>
    <col min="8" max="8" width="15.5703125" customWidth="1"/>
    <col min="9" max="9" width="15.140625" bestFit="1" customWidth="1"/>
    <col min="10" max="10" width="14.42578125" bestFit="1" customWidth="1"/>
    <col min="11" max="11" width="19.140625" customWidth="1"/>
    <col min="12" max="12" width="20.5703125" customWidth="1"/>
    <col min="13" max="13" width="17.7109375" customWidth="1"/>
    <col min="14" max="14" width="19.28515625" customWidth="1"/>
    <col min="16" max="16" width="14.42578125" customWidth="1"/>
    <col min="18" max="18" width="13.85546875" customWidth="1"/>
    <col min="19" max="19" width="14.140625" customWidth="1"/>
    <col min="20" max="20" width="14.7109375" customWidth="1"/>
    <col min="22" max="22" width="14.42578125" customWidth="1"/>
    <col min="23" max="23" width="15.5703125" customWidth="1"/>
    <col min="24" max="24" width="15.42578125" customWidth="1"/>
    <col min="25" max="25" width="13" bestFit="1" customWidth="1"/>
    <col min="27" max="27" width="15.85546875" bestFit="1" customWidth="1"/>
    <col min="28" max="28" width="15.7109375" customWidth="1"/>
    <col min="29" max="29" width="15" customWidth="1"/>
    <col min="30" max="30" width="15.7109375" customWidth="1"/>
    <col min="33" max="33" width="12.42578125" bestFit="1" customWidth="1"/>
    <col min="34" max="34" width="12.140625" bestFit="1" customWidth="1"/>
    <col min="35" max="35" width="12.42578125" bestFit="1" customWidth="1"/>
    <col min="36" max="37" width="13" bestFit="1" customWidth="1"/>
    <col min="38" max="38" width="15.85546875" bestFit="1" customWidth="1"/>
    <col min="39" max="39" width="19.85546875" customWidth="1"/>
    <col min="40" max="40" width="14.42578125" customWidth="1"/>
  </cols>
  <sheetData>
    <row r="1" spans="1:41" ht="33" customHeight="1" x14ac:dyDescent="0.2">
      <c r="A1" s="30" t="s">
        <v>33</v>
      </c>
      <c r="B1" s="3"/>
      <c r="C1" s="3"/>
      <c r="D1" s="3"/>
      <c r="E1" s="2"/>
      <c r="F1" s="2"/>
      <c r="G1" s="32" t="s">
        <v>38</v>
      </c>
      <c r="H1" s="4" t="s">
        <v>0</v>
      </c>
      <c r="I1" s="4" t="s">
        <v>1</v>
      </c>
      <c r="J1" s="28" t="s">
        <v>2</v>
      </c>
      <c r="K1" s="28" t="s">
        <v>43</v>
      </c>
      <c r="L1" s="29" t="s">
        <v>3</v>
      </c>
      <c r="M1" s="28" t="s">
        <v>4</v>
      </c>
      <c r="N1" s="5" t="s">
        <v>5</v>
      </c>
      <c r="O1" s="30" t="s">
        <v>34</v>
      </c>
      <c r="P1" s="30" t="s">
        <v>35</v>
      </c>
      <c r="Q1" s="30" t="s">
        <v>36</v>
      </c>
      <c r="R1" s="30" t="s">
        <v>37</v>
      </c>
      <c r="S1" s="22" t="s">
        <v>15</v>
      </c>
      <c r="T1" s="44"/>
      <c r="U1" s="44"/>
      <c r="V1" s="44"/>
      <c r="W1" s="44"/>
      <c r="X1" s="44"/>
      <c r="Y1" s="44"/>
      <c r="Z1" s="44"/>
      <c r="AA1" s="50"/>
      <c r="AB1" s="54" t="s">
        <v>47</v>
      </c>
      <c r="AC1" s="54"/>
      <c r="AD1" s="54"/>
      <c r="AF1" s="61" t="s">
        <v>51</v>
      </c>
      <c r="AG1" s="62"/>
      <c r="AH1" s="62"/>
      <c r="AI1" s="62"/>
      <c r="AJ1" s="62"/>
      <c r="AK1" s="62"/>
      <c r="AL1" s="62"/>
      <c r="AM1" s="62"/>
      <c r="AN1" s="62"/>
      <c r="AO1" s="63"/>
    </row>
    <row r="2" spans="1:41" ht="22.5" customHeight="1" thickBot="1" x14ac:dyDescent="0.25">
      <c r="A2" s="7" t="s">
        <v>32</v>
      </c>
      <c r="B2" s="3"/>
      <c r="C2" s="3"/>
      <c r="D2" s="3"/>
      <c r="E2" s="3"/>
      <c r="F2" s="3"/>
      <c r="G2" s="31">
        <f>180/PI()</f>
        <v>57.295779513082323</v>
      </c>
      <c r="H2" s="8">
        <v>6378137</v>
      </c>
      <c r="I2" s="9">
        <v>6356752.3141999999</v>
      </c>
      <c r="J2" s="10">
        <f>(SQRT(H2^2-I2^2)/H2)</f>
        <v>8.1819190928906327E-2</v>
      </c>
      <c r="K2" s="12">
        <f>((H2^2-I2^2)/H2^2)</f>
        <v>6.6943800042608267E-3</v>
      </c>
      <c r="L2" s="11">
        <f>(SQRT(H2^2-I2^2)/I2)</f>
        <v>8.2094438036854261E-2</v>
      </c>
      <c r="M2" s="12">
        <f>((H2^2-I2^2)/I2^2)</f>
        <v>6.7394967565869027E-3</v>
      </c>
      <c r="N2" s="13">
        <f>H2^2/I2</f>
        <v>6399593.6258039773</v>
      </c>
      <c r="O2" s="8">
        <f>$N$2/$G$2*(1-3/4*$M$2+45/64*$M$2^2-175/256*$M$2^3+11025/16384*$M$2^4)</f>
        <v>111132.95254855292</v>
      </c>
      <c r="P2" s="8">
        <f>$N$2*( -3/8*$M$2+15/32*$M$2^2-525/1024*$M$2^3+2205/4096*$M$2^4)</f>
        <v>-16038.508647801098</v>
      </c>
      <c r="Q2" s="8">
        <f>$N$2*(15/256*$M$2^2-105/1024*$M$2^3+2205/16384*$M$2^4)</f>
        <v>16.832627342421645</v>
      </c>
      <c r="R2" s="8">
        <f>$N$2*(-35/3072*$M$2^3+315/12288*$M$2^4)</f>
        <v>-2.1980907059767199E-2</v>
      </c>
      <c r="S2" s="6">
        <v>0.99960000000000004</v>
      </c>
      <c r="T2" s="44"/>
      <c r="U2" s="44"/>
      <c r="V2" s="44"/>
      <c r="W2" s="44"/>
      <c r="X2" s="44"/>
      <c r="Y2" s="44"/>
      <c r="Z2" s="44"/>
      <c r="AA2" s="44"/>
      <c r="AB2" s="54"/>
      <c r="AC2" s="54"/>
      <c r="AD2" s="54"/>
      <c r="AF2" s="64"/>
      <c r="AG2" s="65"/>
      <c r="AH2" s="65"/>
      <c r="AI2" s="65"/>
      <c r="AJ2" s="65"/>
      <c r="AK2" s="65"/>
      <c r="AL2" s="65"/>
      <c r="AM2" s="65"/>
      <c r="AN2" s="65"/>
      <c r="AO2" s="66"/>
    </row>
    <row r="3" spans="1:41" x14ac:dyDescent="0.2">
      <c r="A3" s="14" t="s">
        <v>6</v>
      </c>
      <c r="B3" s="15" t="s">
        <v>7</v>
      </c>
      <c r="C3" s="15" t="s">
        <v>8</v>
      </c>
      <c r="D3" s="15" t="s">
        <v>39</v>
      </c>
      <c r="E3" s="40" t="s">
        <v>9</v>
      </c>
      <c r="F3" s="40" t="s">
        <v>10</v>
      </c>
      <c r="G3" s="40" t="s">
        <v>30</v>
      </c>
      <c r="H3" s="41" t="s">
        <v>31</v>
      </c>
      <c r="I3" s="42" t="s">
        <v>11</v>
      </c>
      <c r="J3" s="42" t="s">
        <v>12</v>
      </c>
      <c r="K3" s="42" t="s">
        <v>13</v>
      </c>
      <c r="L3" s="43" t="s">
        <v>14</v>
      </c>
      <c r="M3" s="42" t="s">
        <v>16</v>
      </c>
      <c r="N3" s="42" t="s">
        <v>17</v>
      </c>
      <c r="O3" s="42" t="s">
        <v>18</v>
      </c>
      <c r="P3" s="42" t="s">
        <v>19</v>
      </c>
      <c r="Q3" s="42" t="s">
        <v>20</v>
      </c>
      <c r="R3" s="42" t="s">
        <v>21</v>
      </c>
      <c r="S3" s="42" t="s">
        <v>22</v>
      </c>
      <c r="T3" s="42" t="s">
        <v>23</v>
      </c>
      <c r="U3" s="42" t="s">
        <v>24</v>
      </c>
      <c r="V3" s="42" t="s">
        <v>25</v>
      </c>
      <c r="W3" s="42" t="s">
        <v>26</v>
      </c>
      <c r="X3" s="42" t="s">
        <v>27</v>
      </c>
      <c r="Y3" s="42" t="s">
        <v>28</v>
      </c>
      <c r="Z3" s="42" t="s">
        <v>29</v>
      </c>
      <c r="AA3" s="42" t="s">
        <v>42</v>
      </c>
      <c r="AB3" s="42" t="s">
        <v>44</v>
      </c>
      <c r="AC3" s="42" t="s">
        <v>45</v>
      </c>
      <c r="AD3" s="42" t="s">
        <v>46</v>
      </c>
      <c r="AE3" s="16"/>
      <c r="AF3" s="42" t="s">
        <v>6</v>
      </c>
      <c r="AG3" s="42" t="s">
        <v>44</v>
      </c>
      <c r="AH3" s="42" t="s">
        <v>45</v>
      </c>
      <c r="AI3" s="42" t="s">
        <v>46</v>
      </c>
      <c r="AJ3" s="42" t="s">
        <v>49</v>
      </c>
      <c r="AK3" s="42" t="s">
        <v>50</v>
      </c>
      <c r="AL3" s="42" t="s">
        <v>42</v>
      </c>
      <c r="AM3" s="15" t="s">
        <v>7</v>
      </c>
      <c r="AN3" s="15" t="s">
        <v>8</v>
      </c>
      <c r="AO3" s="15" t="s">
        <v>39</v>
      </c>
    </row>
    <row r="4" spans="1:41" x14ac:dyDescent="0.2">
      <c r="A4" s="17">
        <v>1</v>
      </c>
      <c r="B4" s="18">
        <f>IF(ISBLANK('LLh&gt;UTM'!B4),"",'LLh&gt;UTM'!B4)</f>
        <v>39.035080778999998</v>
      </c>
      <c r="C4" s="18">
        <f>IF(ISBLANK('LLh&gt;UTM'!C4),"",'LLh&gt;UTM'!C4)</f>
        <v>-5.2353932509999996</v>
      </c>
      <c r="D4" s="45">
        <f>IF(ISBLANK('LLh&gt;UTM'!D4),"",'LLh&gt;UTM'!D4)</f>
        <v>498.90800000000002</v>
      </c>
      <c r="E4" s="33">
        <f>IF(ISBLANK('LLh&gt;UTM'!B4),"",SUM(P4:R4)+500000)</f>
        <v>306518.7410833108</v>
      </c>
      <c r="F4" s="34">
        <f>IF(ISBLANK('LLh&gt;UTM'!B4),"",SUM(W4:Z4))</f>
        <v>4323047.2777164569</v>
      </c>
      <c r="G4" s="35">
        <f>IF(ISBLANK('LLh&gt;UTM'!B4),"",TRUNC((C4/6)+31))</f>
        <v>30</v>
      </c>
      <c r="H4" s="1">
        <f t="shared" ref="H4:H13" si="0">6*G4-183</f>
        <v>-3</v>
      </c>
      <c r="I4" s="24">
        <f t="shared" ref="I4:I13" si="1">C4-H4</f>
        <v>-2.2353932509999996</v>
      </c>
      <c r="J4">
        <f>$N$2/SQRT(1+L4)</f>
        <v>6386621.7700669868</v>
      </c>
      <c r="K4">
        <f>$O$2*B4+$P$2*SIN((2*B4) / $G$2)+$Q$2*SIN((4*B4) / $G$2)+$R$2*SIN((6*B4) / $G$2)</f>
        <v>4322398.506169972</v>
      </c>
      <c r="L4">
        <f>($M$2*COS(B4/$G$2)^2)</f>
        <v>4.0663216832472013E-3</v>
      </c>
      <c r="M4" s="27">
        <f>$S$2/$G$2*J4*COS(B4/$G$2)</f>
        <v>86548.977995929963</v>
      </c>
      <c r="N4" s="21">
        <f>$S$2/(6*$G$2^3) *J4*COS(B4/$G$2)^3*(1-TAN(B4/$G$2)^2+L4)</f>
        <v>0.91909199938503527</v>
      </c>
      <c r="O4">
        <f>$S$2/(120*$G$2^5)*J4*COS(B4/$G$2)^5* (5 - 18*TAN(B4/$G$2)^2 + TAN(B4/$G$2)^4 + L4*(14 - 58*TAN(B4/$G$2)^2) )</f>
        <v>-1.5833898150290456E-4</v>
      </c>
      <c r="P4">
        <f>M4*I4</f>
        <v>-193471.00129304931</v>
      </c>
      <c r="Q4">
        <f>N4*I4^3</f>
        <v>-10.266461711667564</v>
      </c>
      <c r="R4" s="38">
        <f>O4*I4^5</f>
        <v>8.8380717717564637E-3</v>
      </c>
      <c r="S4" s="1">
        <f>$S$2*K4</f>
        <v>4320669.546767504</v>
      </c>
      <c r="T4" s="1">
        <f>$S$2/(2*$G$2^2)*J4*COS(B4/$G$2)^2*TAN(B4/$G$2)</f>
        <v>475.67385660505209</v>
      </c>
      <c r="U4" s="1">
        <f>$S$2/(24*$G$2^4)*J4*COS(B4/$G$2)^4 *TAN(B4/$G$2)*(5-TAN(B4/$G$2)^2 + 9*L4)</f>
        <v>3.1904512482323621E-2</v>
      </c>
      <c r="V4" s="1">
        <f>$S$2/(720*$G$2^6) *J4*COS(B4/$G$2)^6 * TAN(B4/$G$2) * (61 -58*TAN(B4/$G$2)^2 + TAN(B4/$G$2)^4)</f>
        <v>1.0401179419936211E-6</v>
      </c>
      <c r="W4" s="1">
        <f>S4</f>
        <v>4320669.546767504</v>
      </c>
      <c r="X4" s="1">
        <f>T4*I4^2</f>
        <v>2376.9341686336297</v>
      </c>
      <c r="Y4" s="39">
        <f>U4*I4^4</f>
        <v>0.7966505390531794</v>
      </c>
      <c r="Z4" s="1">
        <f>V4*I4^6</f>
        <v>1.2977953100234258E-4</v>
      </c>
      <c r="AA4" s="23">
        <f xml:space="preserve"> $H$2/SQRT(1 - $K$2*SIN(B4/$G$2)^2)</f>
        <v>6386621.7700669868</v>
      </c>
      <c r="AB4">
        <f>IF(ISBLANK('LLh&gt;UTM'!B4),"",($AA4+D4) * COS(B4/$G$2) * COS(C4/$G$2))</f>
        <v>4940565.7558388077</v>
      </c>
      <c r="AC4">
        <f>IF(ISBLANK('LLh&gt;UTM'!B4),"",($AA4+D4) * COS(B4/$G$2) * SIN(C4/$G$2))</f>
        <v>-452704.0863397324</v>
      </c>
      <c r="AD4">
        <f>IF(ISBLANK('LLh&gt;UTM'!B4),"",($AA4 * (1-$K$2)+D4) * SIN(B4/$G$2))</f>
        <v>3995657.0940164905</v>
      </c>
      <c r="AE4" s="1"/>
      <c r="AF4" s="17">
        <v>1</v>
      </c>
      <c r="AG4" s="56">
        <f>IF(ISBLANK('XYZ&gt;LLh'!B4),"",'XYZ&gt;LLh'!B4)</f>
        <v>4940565.7558388077</v>
      </c>
      <c r="AH4" s="56">
        <f>IF(ISBLANK('XYZ&gt;LLh'!B4),"",'XYZ&gt;LLh'!C4)</f>
        <v>-452704.0863397324</v>
      </c>
      <c r="AI4" s="56">
        <f>IF(ISBLANK('XYZ&gt;LLh'!B4),"",'XYZ&gt;LLh'!D4)</f>
        <v>3995657.0940164905</v>
      </c>
      <c r="AJ4">
        <f>SQRT(AG4^2 + AH4^2)</f>
        <v>4961263.0425684731</v>
      </c>
      <c r="AK4">
        <f>ATAN((AI4*$H$2)/(AJ4*$I$2))</f>
        <v>0.67964856061283385</v>
      </c>
      <c r="AL4" s="23">
        <f xml:space="preserve"> $H$2/SQRT(1 - $K$2*SIN(AM4/$G$2)^2)</f>
        <v>6386621.7700669868</v>
      </c>
      <c r="AM4" s="20">
        <f>IF(ISBLANK('XYZ&gt;LLh'!B4),"",ATAN((AI4+$M$2*$I$2*SIN(AK4)^3)/(AJ4-$K$2*$H$2*COS(AK4)^3))* $G$2)</f>
        <v>39.035080779000012</v>
      </c>
      <c r="AN4">
        <f>IF(ISBLANK('XYZ&gt;LLh'!B4),"",ATAN(AH4/AG4) * $G$2)</f>
        <v>-5.2353932510000005</v>
      </c>
      <c r="AO4">
        <f>IF(ISBLANK('XYZ&gt;LLh'!B4),"", AJ4/ COS(AM4/$G$2) - AL4)</f>
        <v>498.90800000075251</v>
      </c>
    </row>
    <row r="5" spans="1:41" x14ac:dyDescent="0.2">
      <c r="A5" s="17">
        <v>2</v>
      </c>
      <c r="B5" s="18">
        <f>IF(ISBLANK('LLh&gt;UTM'!B5),"",'LLh&gt;UTM'!B5)</f>
        <v>39.035080819444445</v>
      </c>
      <c r="C5" s="18">
        <f>IF(ISBLANK('LLh&gt;UTM'!C5),"",'LLh&gt;UTM'!C5)</f>
        <v>-5.2353933027777799</v>
      </c>
      <c r="D5" s="45">
        <f>IF(ISBLANK('LLh&gt;UTM'!D5),"",'LLh&gt;UTM'!D5)</f>
        <v>498.90899999999999</v>
      </c>
      <c r="E5" s="33">
        <f>IF(ISBLANK('LLh&gt;UTM'!B5),"",SUM(P5:R5)+500000)</f>
        <v>306518.73671163979</v>
      </c>
      <c r="F5" s="34">
        <f>IF(ISBLANK('LLh&gt;UTM'!B5),"",SUM(W5:Z5))</f>
        <v>4323047.2823155466</v>
      </c>
      <c r="G5" s="35">
        <f>IF(ISBLANK('LLh&gt;UTM'!B5),"",TRUNC((C5/6)+31))</f>
        <v>30</v>
      </c>
      <c r="H5" s="1">
        <f t="shared" si="0"/>
        <v>-3</v>
      </c>
      <c r="I5" s="24">
        <f t="shared" si="1"/>
        <v>-2.2353933027777799</v>
      </c>
      <c r="J5">
        <f>$N$2/SQRT(1+L5)</f>
        <v>6386621.7700817911</v>
      </c>
      <c r="K5">
        <f>$O$2*B5+$P$2*SIN((2*B5) / $G$2)+$Q$2*SIN((4*B5) / $G$2)+$R$2*SIN((6*B5) / $G$2)</f>
        <v>4322398.5106599582</v>
      </c>
      <c r="L5">
        <f>($M$2*COS(B5/$G$2)^2)</f>
        <v>4.0663216785926182E-3</v>
      </c>
      <c r="M5" s="27">
        <f>$S$2/$G$2*J5*COS(B5/$G$2)</f>
        <v>86548.977946595725</v>
      </c>
      <c r="N5" s="21">
        <f>$S$2/(6*$G$2^3) *J5*COS(B5/$G$2)^3*(1-TAN(B5/$G$2)^2+L5)</f>
        <v>0.91909199276701636</v>
      </c>
      <c r="O5">
        <f>$S$2/(120*$G$2^5)*J5*COS(B5/$G$2)^5* (5 - 18*TAN(B5/$G$2)^2 + TAN(B5/$G$2)^4 + L5*(14 - 58*TAN(B5/$G$2)^2) )</f>
        <v>-1.5833898182953768E-4</v>
      </c>
      <c r="P5">
        <f t="shared" ref="P5:P13" si="2">M5*I5</f>
        <v>-193471.00566408187</v>
      </c>
      <c r="Q5">
        <f t="shared" ref="Q5:Q13" si="3">N5*I5^3</f>
        <v>-10.266462351140261</v>
      </c>
      <c r="R5" s="38">
        <f t="shared" ref="R5:R23" si="4">O5*I5^5</f>
        <v>8.8380728135570834E-3</v>
      </c>
      <c r="S5" s="1">
        <f>$S$2*K5</f>
        <v>4320669.5512556946</v>
      </c>
      <c r="T5" s="1">
        <f>$S$2/(2*$G$2^2)*J5*COS(B5/$G$2)^2*TAN(B5/$G$2)</f>
        <v>475.673856748037</v>
      </c>
      <c r="U5" s="1">
        <f>$S$2/(24*$G$2^4)*J5*COS(B5/$G$2)^4 *TAN(B5/$G$2)*(5-TAN(B5/$G$2)^2 + 9*L5)</f>
        <v>3.1904512441266998E-2</v>
      </c>
      <c r="V5" s="1">
        <f>$S$2/(720*$G$2^6) *J5*COS(B5/$G$2)^6 * TAN(B5/$G$2) * (61 -58*TAN(B5/$G$2)^2 + TAN(B5/$G$2)^4)</f>
        <v>1.0401179351251179E-6</v>
      </c>
      <c r="W5" s="1">
        <f t="shared" ref="W5:W13" si="5">S5</f>
        <v>4320669.5512556946</v>
      </c>
      <c r="X5" s="1">
        <f t="shared" ref="X5:X13" si="6">T5*I5^2</f>
        <v>2376.9342794606287</v>
      </c>
      <c r="Y5" s="39">
        <f t="shared" ref="Y5:Y23" si="7">U5*I5^4</f>
        <v>0.79665061183836694</v>
      </c>
      <c r="Z5" s="1">
        <f t="shared" ref="Z5:Z13" si="8">V5*I5^6</f>
        <v>1.2977954818161277E-4</v>
      </c>
      <c r="AA5" s="23">
        <f t="shared" ref="AA5:AA68" si="9" xml:space="preserve"> $H$2/SQRT(1 - $K$2*SIN(B5/$G$2)^2)</f>
        <v>6386621.7700817902</v>
      </c>
      <c r="AB5">
        <f>IF(ISBLANK('LLh&gt;UTM'!B5),"",($AA5+D5) * COS(B5/$G$2) * COS(C5/$G$2))</f>
        <v>4940565.7533870228</v>
      </c>
      <c r="AC5">
        <f>IF(ISBLANK('LLh&gt;UTM'!B5),"",($AA5+D5) * COS(B5/$G$2) * SIN(C5/$G$2))</f>
        <v>-452704.09061731509</v>
      </c>
      <c r="AD5">
        <f>IF(ISBLANK('LLh&gt;UTM'!B5),"",($AA5 * (1-$K$2)+D5) * SIN(B5/$G$2))</f>
        <v>3995657.0981342052</v>
      </c>
      <c r="AE5" s="1"/>
      <c r="AF5" s="17">
        <v>2</v>
      </c>
      <c r="AG5" s="56">
        <f>IF(ISBLANK('XYZ&gt;LLh'!B5),"",'XYZ&gt;LLh'!B5)</f>
        <v>4940565.7533870228</v>
      </c>
      <c r="AH5" s="56">
        <f>IF(ISBLANK('XYZ&gt;LLh'!B5),"",'XYZ&gt;LLh'!C5)</f>
        <v>-452704.09061731509</v>
      </c>
      <c r="AI5" s="56">
        <f>IF(ISBLANK('XYZ&gt;LLh'!B5),"",'XYZ&gt;LLh'!D5)</f>
        <v>3995657.0981342052</v>
      </c>
      <c r="AJ5">
        <f t="shared" ref="AJ5:AJ68" si="10">SQRT(AG5^2 + AH5^2)</f>
        <v>4961263.0405172361</v>
      </c>
      <c r="AK5">
        <f t="shared" ref="AK5:AK68" si="11">ATAN((AI5*$H$2)/(AJ5*$I$2))</f>
        <v>0.67964856131874474</v>
      </c>
      <c r="AL5" s="23">
        <f t="shared" ref="AL5:AL68" si="12" xml:space="preserve"> $H$2/SQRT(1 - $K$2*SIN(AM5/$G$2)^2)</f>
        <v>6386621.7700817902</v>
      </c>
      <c r="AM5" s="20">
        <f>IF(ISBLANK('XYZ&gt;LLh'!B5),"",ATAN((AI5+$M$2*$I$2*SIN(AK5)^3)/(AJ5-$K$2*$H$2*COS(AK5)^3))* $G$2)</f>
        <v>39.03508081944446</v>
      </c>
      <c r="AN5">
        <f>IF(ISBLANK('XYZ&gt;LLh'!B5),"",ATAN(AH5/AG5) * $G$2)</f>
        <v>-5.2353933027777799</v>
      </c>
      <c r="AO5">
        <f>IF(ISBLANK('XYZ&gt;LLh'!B5),"", AJ5/ COS(AM5/$G$2) - AL5)</f>
        <v>498.90900000091642</v>
      </c>
    </row>
    <row r="6" spans="1:41" x14ac:dyDescent="0.2">
      <c r="A6" s="17">
        <v>3</v>
      </c>
      <c r="B6" s="18">
        <f>IF(ISBLANK('LLh&gt;UTM'!B6),"",'LLh&gt;UTM'!B6)</f>
        <v>39.035080788000002</v>
      </c>
      <c r="C6" s="18">
        <f>IF(ISBLANK('LLh&gt;UTM'!C6),"",'LLh&gt;UTM'!C6)</f>
        <v>-5.2353933330000002</v>
      </c>
      <c r="D6" s="45">
        <f>IF(ISBLANK('LLh&gt;UTM'!D6),"",'LLh&gt;UTM'!D6)</f>
        <v>223.56700000000001</v>
      </c>
      <c r="E6" s="33">
        <f>IF(ISBLANK('LLh&gt;UTM'!B6),"",SUM(P6:R6)+500000)</f>
        <v>306518.73400972353</v>
      </c>
      <c r="F6" s="34">
        <f>IF(ISBLANK('LLh&gt;UTM'!B6),"",SUM(W6:Z6))</f>
        <v>4323047.2788898628</v>
      </c>
      <c r="G6" s="35">
        <f>IF(ISBLANK('LLh&gt;UTM'!B6),"",TRUNC((C6/6)+31))</f>
        <v>30</v>
      </c>
      <c r="H6" s="1">
        <f t="shared" si="0"/>
        <v>-3</v>
      </c>
      <c r="I6" s="24">
        <f t="shared" si="1"/>
        <v>-2.2353933330000002</v>
      </c>
      <c r="J6">
        <f>$N$2/SQRT(1+L6)</f>
        <v>6386621.7700702809</v>
      </c>
      <c r="K6">
        <f>$O$2*B6+$P$2*SIN((2*B6) / $G$2)+$Q$2*SIN((4*B6) / $G$2)+$R$2*SIN((6*B6) / $G$2)</f>
        <v>4322398.5071691182</v>
      </c>
      <c r="L6">
        <f>($M$2*COS(B6/$G$2)^2)</f>
        <v>4.0663216822114275E-3</v>
      </c>
      <c r="M6" s="27">
        <f>$S$2/$G$2*J6*COS(B6/$G$2)</f>
        <v>86548.977984951722</v>
      </c>
      <c r="N6" s="21">
        <f>$S$2/(6*$G$2^3) *J6*COS(B6/$G$2)^3*(1-TAN(B6/$G$2)^2+L6)</f>
        <v>0.91909199791234308</v>
      </c>
      <c r="O6">
        <f>$S$2/(120*$G$2^5)*J6*COS(B6/$G$2)^5* (5 - 18*TAN(B6/$G$2)^2 + TAN(B6/$G$2)^4 + L6*(14 - 58*TAN(B6/$G$2)^2) )</f>
        <v>-1.5833898157558942E-4</v>
      </c>
      <c r="P6">
        <f t="shared" si="2"/>
        <v>-193471.00836552487</v>
      </c>
      <c r="Q6">
        <f t="shared" si="3"/>
        <v>-10.266462825018335</v>
      </c>
      <c r="R6" s="38">
        <f t="shared" si="4"/>
        <v>8.8380733968302112E-3</v>
      </c>
      <c r="S6" s="1">
        <f>$S$2*K6</f>
        <v>4320669.5477662506</v>
      </c>
      <c r="T6" s="1">
        <f>$S$2/(2*$G$2^2)*J6*COS(B6/$G$2)^2*TAN(B6/$G$2)</f>
        <v>475.6738566368702</v>
      </c>
      <c r="U6" s="1">
        <f>$S$2/(24*$G$2^4)*J6*COS(B6/$G$2)^4 *TAN(B6/$G$2)*(5-TAN(B6/$G$2)^2 + 9*L6)</f>
        <v>3.1904512473187395E-2</v>
      </c>
      <c r="V6" s="1">
        <f>$S$2/(720*$G$2^6) *J6*COS(B6/$G$2)^6 * TAN(B6/$G$2) * (61 -58*TAN(B6/$G$2)^2 + TAN(B6/$G$2)^4)</f>
        <v>1.0401179404651891E-6</v>
      </c>
      <c r="W6" s="1">
        <f t="shared" si="5"/>
        <v>4320669.5477662506</v>
      </c>
      <c r="X6" s="1">
        <f t="shared" si="6"/>
        <v>2376.9343431768016</v>
      </c>
      <c r="Y6" s="39">
        <f t="shared" si="7"/>
        <v>0.79665065571785665</v>
      </c>
      <c r="Z6" s="1">
        <f t="shared" si="8"/>
        <v>1.29779559375528E-4</v>
      </c>
      <c r="AA6" s="23">
        <f t="shared" si="9"/>
        <v>6386621.7700702809</v>
      </c>
      <c r="AB6">
        <f>IF(ISBLANK('LLh&gt;UTM'!B6),"",($AA6+D6) * COS(B6/$G$2) * COS(C6/$G$2))</f>
        <v>4940352.7727866815</v>
      </c>
      <c r="AC6">
        <f>IF(ISBLANK('LLh&gt;UTM'!B6),"",($AA6+D6) * COS(B6/$G$2) * SIN(C6/$G$2))</f>
        <v>-452684.57783052616</v>
      </c>
      <c r="AD6">
        <f>IF(ISBLANK('LLh&gt;UTM'!B6),"",($AA6 * (1-$K$2)+D6) * SIN(B6/$G$2))</f>
        <v>3995483.6861045961</v>
      </c>
      <c r="AE6" s="1"/>
      <c r="AF6" s="17">
        <v>3</v>
      </c>
      <c r="AG6" s="56">
        <f>IF(ISBLANK('XYZ&gt;LLh'!B6),"",'XYZ&gt;LLh'!B6)</f>
        <v>4940352.7727866815</v>
      </c>
      <c r="AH6" s="56">
        <f>IF(ISBLANK('XYZ&gt;LLh'!B6),"",'XYZ&gt;LLh'!C6)</f>
        <v>-452684.57783052616</v>
      </c>
      <c r="AI6" s="56">
        <f>IF(ISBLANK('XYZ&gt;LLh'!B6),"",'XYZ&gt;LLh'!D6)</f>
        <v>3995483.6861045961</v>
      </c>
      <c r="AJ6">
        <f t="shared" si="10"/>
        <v>4961049.1679267455</v>
      </c>
      <c r="AK6">
        <f t="shared" si="11"/>
        <v>0.67964841874599624</v>
      </c>
      <c r="AL6" s="23">
        <f t="shared" si="12"/>
        <v>6386621.7700702809</v>
      </c>
      <c r="AM6" s="20">
        <f>IF(ISBLANK('XYZ&gt;LLh'!B6),"",ATAN((AI6+$M$2*$I$2*SIN(AK6)^3)/(AJ6-$K$2*$H$2*COS(AK6)^3))* $G$2)</f>
        <v>39.035080788000009</v>
      </c>
      <c r="AN6">
        <f>IF(ISBLANK('XYZ&gt;LLh'!B6),"",ATAN(AH6/AG6) * $G$2)</f>
        <v>-5.2353933330000002</v>
      </c>
      <c r="AO6">
        <f>IF(ISBLANK('XYZ&gt;LLh'!B6),"", AJ6/ COS(AM6/$G$2) - AL6)</f>
        <v>223.56700000073761</v>
      </c>
    </row>
    <row r="7" spans="1:41" x14ac:dyDescent="0.2">
      <c r="A7" s="17">
        <v>4</v>
      </c>
      <c r="B7" s="18">
        <f>IF(ISBLANK('LLh&gt;UTM'!B7),"",'LLh&gt;UTM'!B7)</f>
        <v>39.035080823000001</v>
      </c>
      <c r="C7" s="18">
        <f>IF(ISBLANK('LLh&gt;UTM'!C7),"",'LLh&gt;UTM'!C7)</f>
        <v>-5.2353931779999998</v>
      </c>
      <c r="D7" s="45">
        <f>IF(ISBLANK('LLh&gt;UTM'!D7),"",'LLh&gt;UTM'!D7)</f>
        <v>224.56700000000001</v>
      </c>
      <c r="E7" s="33">
        <f>IF(ISBLANK('LLh&gt;UTM'!B7),"",SUM(P7:R7)+500000)</f>
        <v>306518.74752244749</v>
      </c>
      <c r="F7" s="34">
        <f>IF(ISBLANK('LLh&gt;UTM'!B7),"",SUM(W7:Z7))</f>
        <v>4323047.282444641</v>
      </c>
      <c r="G7" s="35">
        <f>IF(ISBLANK('LLh&gt;UTM'!B7),"",TRUNC((C7/6)+31))</f>
        <v>30</v>
      </c>
      <c r="H7" s="1">
        <f t="shared" si="0"/>
        <v>-3</v>
      </c>
      <c r="I7" s="24">
        <f t="shared" si="1"/>
        <v>-2.2353931779999998</v>
      </c>
      <c r="J7">
        <f>$N$2/SQRT(1+L7)</f>
        <v>6386621.7700830922</v>
      </c>
      <c r="K7">
        <f>$O$2*B7+$P$2*SIN((2*B7) / $G$2)+$Q$2*SIN((4*B7) / $G$2)+$R$2*SIN((6*B7) / $G$2)</f>
        <v>4322398.5110546825</v>
      </c>
      <c r="L7">
        <f>($M$2*COS(B7/$G$2)^2)</f>
        <v>4.0663216781834238E-3</v>
      </c>
      <c r="M7" s="27">
        <f>$S$2/$G$2*J7*COS(B7/$G$2)</f>
        <v>86548.977942258643</v>
      </c>
      <c r="N7" s="21">
        <f>$S$2/(6*$G$2^3) *J7*COS(B7/$G$2)^3*(1-TAN(B7/$G$2)^2+L7)</f>
        <v>0.91909199218521243</v>
      </c>
      <c r="O7">
        <f>$S$2/(120*$G$2^5)*J7*COS(B7/$G$2)^5* (5 - 18*TAN(B7/$G$2)^2 + TAN(B7/$G$2)^4 + L7*(14 - 58*TAN(B7/$G$2)^2) )</f>
        <v>-1.5833898185825258E-4</v>
      </c>
      <c r="P7">
        <f t="shared" si="2"/>
        <v>-193470.99485499744</v>
      </c>
      <c r="Q7">
        <f t="shared" si="3"/>
        <v>-10.266460625445514</v>
      </c>
      <c r="R7" s="38">
        <f t="shared" si="4"/>
        <v>8.8380703484910762E-3</v>
      </c>
      <c r="S7" s="1">
        <f>$S$2*K7</f>
        <v>4320669.5516502606</v>
      </c>
      <c r="T7" s="1">
        <f>$S$2/(2*$G$2^2)*J7*COS(B7/$G$2)^2*TAN(B7/$G$2)</f>
        <v>475.67385676060701</v>
      </c>
      <c r="U7" s="1">
        <f>$S$2/(24*$G$2^4)*J7*COS(B7/$G$2)^4 *TAN(B7/$G$2)*(5-TAN(B7/$G$2)^2 + 9*L7)</f>
        <v>3.1904512437657614E-2</v>
      </c>
      <c r="V7" s="1">
        <f>$S$2/(720*$G$2^6) *J7*COS(B7/$G$2)^6 * TAN(B7/$G$2) * (61 -58*TAN(B7/$G$2)^2 + TAN(B7/$G$2)^4)</f>
        <v>1.0401179345212933E-6</v>
      </c>
      <c r="W7" s="1">
        <f t="shared" si="5"/>
        <v>4320669.5516502606</v>
      </c>
      <c r="X7" s="1">
        <f t="shared" si="6"/>
        <v>2376.9340141664907</v>
      </c>
      <c r="Y7" s="39">
        <f t="shared" si="7"/>
        <v>0.79665043387477918</v>
      </c>
      <c r="Z7" s="1">
        <f t="shared" si="8"/>
        <v>1.2977950464116388E-4</v>
      </c>
      <c r="AA7" s="23">
        <f t="shared" si="9"/>
        <v>6386621.7700830912</v>
      </c>
      <c r="AB7">
        <f>IF(ISBLANK('LLh&gt;UTM'!B7),"",($AA7+D7) * COS(B7/$G$2) * COS(C7/$G$2))</f>
        <v>4940353.5450943476</v>
      </c>
      <c r="AC7">
        <f>IF(ISBLANK('LLh&gt;UTM'!B7),"",($AA7+D7) * COS(B7/$G$2) * SIN(C7/$G$2))</f>
        <v>-452684.63511993061</v>
      </c>
      <c r="AD7">
        <f>IF(ISBLANK('LLh&gt;UTM'!B7),"",($AA7 * (1-$K$2)+D7) * SIN(B7/$G$2))</f>
        <v>3995484.318918956</v>
      </c>
      <c r="AE7" s="1"/>
      <c r="AF7" s="17">
        <v>4</v>
      </c>
      <c r="AG7" s="56">
        <f>IF(ISBLANK('XYZ&gt;LLh'!B7),"",'XYZ&gt;LLh'!B7)</f>
        <v>4940353.5450943476</v>
      </c>
      <c r="AH7" s="56">
        <f>IF(ISBLANK('XYZ&gt;LLh'!B7),"",'XYZ&gt;LLh'!C7)</f>
        <v>-452684.63511993061</v>
      </c>
      <c r="AI7" s="56">
        <f>IF(ISBLANK('XYZ&gt;LLh'!B7),"",'XYZ&gt;LLh'!D7)</f>
        <v>3995484.318918956</v>
      </c>
      <c r="AJ7">
        <f t="shared" si="10"/>
        <v>4961049.9422400445</v>
      </c>
      <c r="AK7">
        <f t="shared" si="11"/>
        <v>0.67964841987226687</v>
      </c>
      <c r="AL7" s="23">
        <f t="shared" si="12"/>
        <v>6386621.7700830912</v>
      </c>
      <c r="AM7" s="20">
        <f>IF(ISBLANK('XYZ&gt;LLh'!B7),"",ATAN((AI7+$M$2*$I$2*SIN(AK7)^3)/(AJ7-$K$2*$H$2*COS(AK7)^3))* $G$2)</f>
        <v>39.035080823000008</v>
      </c>
      <c r="AN7">
        <f>IF(ISBLANK('XYZ&gt;LLh'!B7),"",ATAN(AH7/AG7) * $G$2)</f>
        <v>-5.2353931779999998</v>
      </c>
      <c r="AO7">
        <f>IF(ISBLANK('XYZ&gt;LLh'!B7),"", AJ7/ COS(AM7/$G$2) - AL7)</f>
        <v>224.56700000166893</v>
      </c>
    </row>
    <row r="8" spans="1:41" x14ac:dyDescent="0.2">
      <c r="A8" s="17">
        <v>5</v>
      </c>
      <c r="B8" s="18">
        <f>IF(ISBLANK('LLh&gt;UTM'!B8),"",'LLh&gt;UTM'!B8)</f>
        <v>39.035080794999999</v>
      </c>
      <c r="C8" s="18">
        <f>IF(ISBLANK('LLh&gt;UTM'!C8),"",'LLh&gt;UTM'!C8)</f>
        <v>-5.235393234</v>
      </c>
      <c r="D8" s="45">
        <f>IF(ISBLANK('LLh&gt;UTM'!D8),"",'LLh&gt;UTM'!D8)</f>
        <v>225.56700000000001</v>
      </c>
      <c r="E8" s="33">
        <f>IF(ISBLANK('LLh&gt;UTM'!B8),"",SUM(P8:R8)+500000)</f>
        <v>306518.74259853433</v>
      </c>
      <c r="F8" s="34">
        <f>IF(ISBLANK('LLh&gt;UTM'!B8),"",SUM(W8:Z8))</f>
        <v>4323047.2794561079</v>
      </c>
      <c r="G8" s="35">
        <f>IF(ISBLANK('LLh&gt;UTM'!B8),"",TRUNC((C8/6)+31))</f>
        <v>30</v>
      </c>
      <c r="H8" s="23">
        <f t="shared" si="0"/>
        <v>-3</v>
      </c>
      <c r="I8" s="24">
        <f t="shared" si="1"/>
        <v>-2.235393234</v>
      </c>
      <c r="J8">
        <f>$N$2/SQRT(1+L8)</f>
        <v>6386621.7700728439</v>
      </c>
      <c r="K8">
        <f>$O$2*B8+$P$2*SIN((2*B8) / $G$2)+$Q$2*SIN((4*B8) / $G$2)+$R$2*SIN((6*B8) / $G$2)</f>
        <v>4322398.5079462295</v>
      </c>
      <c r="L8">
        <f>($M$2*COS(B8/$G$2)^2)</f>
        <v>4.0663216814058279E-3</v>
      </c>
      <c r="M8" s="27">
        <f>$S$2/$G$2*J8*COS(B8/$G$2)</f>
        <v>86548.977976413124</v>
      </c>
      <c r="N8" s="21">
        <f>$S$2/(6*$G$2^3) *J8*COS(B8/$G$2)^3*(1-TAN(B8/$G$2)^2+L8)</f>
        <v>0.91909199676691788</v>
      </c>
      <c r="O8">
        <f>$S$2/(120*$G$2^5)*J8*COS(B8/$G$2)^5* (5 - 18*TAN(B8/$G$2)^2 + TAN(B8/$G$2)^4 + L8*(14 - 58*TAN(B8/$G$2)^2) )</f>
        <v>-1.5833898163212216E-4</v>
      </c>
      <c r="P8">
        <f t="shared" si="2"/>
        <v>-193470.99977808891</v>
      </c>
      <c r="Q8">
        <f t="shared" si="3"/>
        <v>-10.266461448195576</v>
      </c>
      <c r="R8" s="38">
        <f t="shared" si="4"/>
        <v>8.838071442904662E-3</v>
      </c>
      <c r="S8" s="1">
        <f>$S$2*K8</f>
        <v>4320669.5485430509</v>
      </c>
      <c r="T8" s="1">
        <f>$S$2/(2*$G$2^2)*J8*COS(B8/$G$2)^2*TAN(B8/$G$2)</f>
        <v>475.67385666161778</v>
      </c>
      <c r="U8" s="1">
        <f>$S$2/(24*$G$2^4)*J8*COS(B8/$G$2)^4 *TAN(B8/$G$2)*(5-TAN(B8/$G$2)^2 + 9*L8)</f>
        <v>3.1904512466081468E-2</v>
      </c>
      <c r="V8" s="1">
        <f>$S$2/(720*$G$2^6) *J8*COS(B8/$G$2)^6 * TAN(B8/$G$2) * (61 -58*TAN(B8/$G$2)^2 + TAN(B8/$G$2)^4)</f>
        <v>1.0401179392764118E-6</v>
      </c>
      <c r="W8" s="1">
        <f t="shared" si="5"/>
        <v>4320669.5485430509</v>
      </c>
      <c r="X8" s="1">
        <f t="shared" si="6"/>
        <v>2376.9341327634716</v>
      </c>
      <c r="Y8" s="39">
        <f t="shared" si="7"/>
        <v>0.79665051441374291</v>
      </c>
      <c r="Z8" s="1">
        <f t="shared" si="8"/>
        <v>1.2977952474152381E-4</v>
      </c>
      <c r="AA8" s="23">
        <f t="shared" si="9"/>
        <v>6386621.7700728429</v>
      </c>
      <c r="AB8">
        <f>IF(ISBLANK('LLh&gt;UTM'!B8),"",($AA8+D8) * COS(B8/$G$2) * COS(C8/$G$2))</f>
        <v>4940354.3201215193</v>
      </c>
      <c r="AC8">
        <f>IF(ISBLANK('LLh&gt;UTM'!B8),"",($AA8+D8) * COS(B8/$G$2) * SIN(C8/$G$2))</f>
        <v>-452684.71100484318</v>
      </c>
      <c r="AD8">
        <f>IF(ISBLANK('LLh&gt;UTM'!B8),"",($AA8 * (1-$K$2)+D8) * SIN(B8/$G$2))</f>
        <v>3995484.9463004479</v>
      </c>
      <c r="AE8" s="23"/>
      <c r="AF8" s="17">
        <v>5</v>
      </c>
      <c r="AG8" s="56">
        <f>IF(ISBLANK('XYZ&gt;LLh'!B8),"",'XYZ&gt;LLh'!B8)</f>
        <v>4940354.3201215193</v>
      </c>
      <c r="AH8" s="56">
        <f>IF(ISBLANK('XYZ&gt;LLh'!B8),"",'XYZ&gt;LLh'!C8)</f>
        <v>-452684.71100484318</v>
      </c>
      <c r="AI8" s="56">
        <f>IF(ISBLANK('XYZ&gt;LLh'!B8),"",'XYZ&gt;LLh'!D8)</f>
        <v>3995484.9463004479</v>
      </c>
      <c r="AJ8">
        <f t="shared" si="10"/>
        <v>4961050.7209583027</v>
      </c>
      <c r="AK8">
        <f t="shared" si="11"/>
        <v>0.67964841989974911</v>
      </c>
      <c r="AL8" s="23">
        <f t="shared" si="12"/>
        <v>6386621.7700728429</v>
      </c>
      <c r="AM8" s="20">
        <f>IF(ISBLANK('XYZ&gt;LLh'!B8),"",ATAN((AI8+$M$2*$I$2*SIN(AK8)^3)/(AJ8-$K$2*$H$2*COS(AK8)^3))* $G$2)</f>
        <v>39.035080795000006</v>
      </c>
      <c r="AN8">
        <f>IF(ISBLANK('XYZ&gt;LLh'!B8),"",ATAN(AH8/AG8) * $G$2)</f>
        <v>-5.235393234</v>
      </c>
      <c r="AO8">
        <f>IF(ISBLANK('XYZ&gt;LLh'!B8),"", AJ8/ COS(AM8/$G$2) - AL8)</f>
        <v>225.56699999980628</v>
      </c>
    </row>
    <row r="9" spans="1:41" x14ac:dyDescent="0.2">
      <c r="A9" s="17">
        <v>6</v>
      </c>
      <c r="B9" s="18">
        <f>IF(ISBLANK('LLh&gt;UTM'!B9),"",'LLh&gt;UTM'!B9)</f>
        <v>39.035080813999997</v>
      </c>
      <c r="C9" s="18">
        <f>IF(ISBLANK('LLh&gt;UTM'!C9),"",'LLh&gt;UTM'!C9)</f>
        <v>-5.2353931630000003</v>
      </c>
      <c r="D9" s="45">
        <f>IF(ISBLANK('LLh&gt;UTM'!D9),"",'LLh&gt;UTM'!D9)</f>
        <v>226.56700000000001</v>
      </c>
      <c r="E9" s="33">
        <f>IF(ISBLANK('LLh&gt;UTM'!B9),"",SUM(P9:R9)+500000)</f>
        <v>306518.74879633135</v>
      </c>
      <c r="F9" s="34">
        <f>IF(ISBLANK('LLh&gt;UTM'!B9),"",SUM(W9:Z9))</f>
        <v>4323047.281413815</v>
      </c>
      <c r="G9" s="35">
        <f>IF(ISBLANK('LLh&gt;UTM'!B9),"",TRUNC((C9/6)+31))</f>
        <v>30</v>
      </c>
      <c r="H9" s="1">
        <f t="shared" si="0"/>
        <v>-3</v>
      </c>
      <c r="I9" s="24">
        <f t="shared" si="1"/>
        <v>-2.2353931630000003</v>
      </c>
      <c r="J9">
        <f>$N$2/SQRT(1+L9)</f>
        <v>6386621.7700797981</v>
      </c>
      <c r="K9" s="25">
        <f>$O$2*B9+$P$2*SIN((2*B9) / $G$2)+$Q$2*SIN((4*B9) / $G$2)+$R$2*SIN((6*B9) / $G$2)</f>
        <v>4322398.5100555373</v>
      </c>
      <c r="L9">
        <f>($M$2*COS(B9/$G$2)^2)</f>
        <v>4.0663216792191969E-3</v>
      </c>
      <c r="M9" s="27">
        <f>$S$2/$G$2*J9*COS(B9/$G$2)</f>
        <v>86548.97795323687</v>
      </c>
      <c r="N9" s="21">
        <f>$S$2/(6*$G$2^3) *J9*COS(B9/$G$2)^3*(1-TAN(B9/$G$2)^2+L9)</f>
        <v>0.91909199365790417</v>
      </c>
      <c r="O9">
        <f>$S$2/(120*$G$2^5)*J9*COS(B9/$G$2)^5* (5 - 18*TAN(B9/$G$2)^2 + TAN(B9/$G$2)^4 + L9*(14 - 58*TAN(B9/$G$2)^2) )</f>
        <v>-1.5833898178556778E-4</v>
      </c>
      <c r="P9">
        <f t="shared" si="2"/>
        <v>-193470.99358130345</v>
      </c>
      <c r="Q9" s="27">
        <f t="shared" si="3"/>
        <v>-10.266460435224912</v>
      </c>
      <c r="R9" s="38">
        <f t="shared" si="4"/>
        <v>8.8380700479066369E-3</v>
      </c>
      <c r="S9" s="1">
        <f>$S$2*K9</f>
        <v>4320669.5506515149</v>
      </c>
      <c r="T9" s="1">
        <f>$S$2/(2*$G$2^2)*J9*COS(B9/$G$2)^2*TAN(B9/$G$2)</f>
        <v>475.67385672878896</v>
      </c>
      <c r="U9" s="1">
        <f>$S$2/(24*$G$2^4)*J9*COS(B9/$G$2)^4 *TAN(B9/$G$2)*(5-TAN(B9/$G$2)^2 + 9*L9)</f>
        <v>3.1904512446793855E-2</v>
      </c>
      <c r="V9" s="1">
        <f>$S$2/(720*$G$2^6) *J9*COS(B9/$G$2)^6 * TAN(B9/$G$2) * (61 -58*TAN(B9/$G$2)^2 + TAN(B9/$G$2)^4)</f>
        <v>1.0401179360497249E-6</v>
      </c>
      <c r="W9" s="1">
        <f t="shared" si="5"/>
        <v>4320669.5506515149</v>
      </c>
      <c r="X9" s="1">
        <f t="shared" si="6"/>
        <v>2376.9339821079552</v>
      </c>
      <c r="Y9" s="39">
        <f t="shared" si="7"/>
        <v>0.79665041272008341</v>
      </c>
      <c r="Z9" s="1">
        <f t="shared" si="8"/>
        <v>1.297794996067713E-4</v>
      </c>
      <c r="AA9" s="23">
        <f t="shared" si="9"/>
        <v>6386621.7700797981</v>
      </c>
      <c r="AB9">
        <f>IF(ISBLANK('LLh&gt;UTM'!B9),"",($AA9+D9) * COS(B9/$G$2) * COS(C9/$G$2))</f>
        <v>4940355.0928795673</v>
      </c>
      <c r="AC9">
        <f>IF(ISBLANK('LLh&gt;UTM'!B9),"",($AA9+D9) * COS(B9/$G$2) * SIN(C9/$G$2))</f>
        <v>-452684.77563926153</v>
      </c>
      <c r="AD9">
        <f>IF(ISBLANK('LLh&gt;UTM'!B9),"",($AA9 * (1-$K$2)+D9) * SIN(B9/$G$2))</f>
        <v>3995485.5777350334</v>
      </c>
      <c r="AE9" s="1"/>
      <c r="AF9" s="17">
        <v>6</v>
      </c>
      <c r="AG9" s="56">
        <f>IF(ISBLANK('XYZ&gt;LLh'!B9),"",'XYZ&gt;LLh'!B9)</f>
        <v>4940355.0928795673</v>
      </c>
      <c r="AH9" s="56">
        <f>IF(ISBLANK('XYZ&gt;LLh'!B9),"",'XYZ&gt;LLh'!C9)</f>
        <v>-452684.77563926153</v>
      </c>
      <c r="AI9" s="56">
        <f>IF(ISBLANK('XYZ&gt;LLh'!B9),"",'XYZ&gt;LLh'!D9)</f>
        <v>3995485.5777350334</v>
      </c>
      <c r="AJ9">
        <f t="shared" si="10"/>
        <v>4961051.4963903213</v>
      </c>
      <c r="AK9">
        <f t="shared" si="11"/>
        <v>0.6796484207469623</v>
      </c>
      <c r="AL9" s="23">
        <f t="shared" si="12"/>
        <v>6386621.7700797981</v>
      </c>
      <c r="AM9" s="20">
        <f>IF(ISBLANK('XYZ&gt;LLh'!B9),"",ATAN((AI9+$M$2*$I$2*SIN(AK9)^3)/(AJ9-$K$2*$H$2*COS(AK9)^3))* $G$2)</f>
        <v>39.035080814000004</v>
      </c>
      <c r="AN9">
        <f>IF(ISBLANK('XYZ&gt;LLh'!B9),"",ATAN(AH9/AG9) * $G$2)</f>
        <v>-5.2353931630000012</v>
      </c>
      <c r="AO9">
        <f>IF(ISBLANK('XYZ&gt;LLh'!B9),"", AJ9/ COS(AM9/$G$2) - AL9)</f>
        <v>226.56699999980628</v>
      </c>
    </row>
    <row r="10" spans="1:41" x14ac:dyDescent="0.2">
      <c r="A10" s="17">
        <v>7</v>
      </c>
      <c r="B10" s="18">
        <f>IF(ISBLANK('LLh&gt;UTM'!B10),"",'LLh&gt;UTM'!B10)</f>
        <v>39.035080866000001</v>
      </c>
      <c r="C10" s="18">
        <f>IF(ISBLANK('LLh&gt;UTM'!C10),"",'LLh&gt;UTM'!C10)</f>
        <v>-5.235393148</v>
      </c>
      <c r="D10" s="45">
        <f>IF(ISBLANK('LLh&gt;UTM'!D10),"",'LLh&gt;UTM'!D10)</f>
        <v>227.56700000000001</v>
      </c>
      <c r="E10" s="33">
        <f>IF(ISBLANK('LLh&gt;UTM'!B10),"",SUM(P10:R10)+500000)</f>
        <v>306518.75023665797</v>
      </c>
      <c r="F10" s="34">
        <f>IF(ISBLANK('LLh&gt;UTM'!B10),"",SUM(W10:Z10))</f>
        <v>4323047.2871533437</v>
      </c>
      <c r="G10" s="35">
        <f>IF(ISBLANK('LLh&gt;UTM'!B10),"",TRUNC((C10/6)+31))</f>
        <v>30</v>
      </c>
      <c r="H10" s="1">
        <f t="shared" si="0"/>
        <v>-3</v>
      </c>
      <c r="I10" s="24">
        <f t="shared" si="1"/>
        <v>-2.235393148</v>
      </c>
      <c r="J10">
        <f>$N$2/SQRT(1+L10)</f>
        <v>6386621.7700988306</v>
      </c>
      <c r="K10">
        <f>$O$2*B10+$P$2*SIN((2*B10) / $G$2)+$Q$2*SIN((4*B10) / $G$2)+$R$2*SIN((6*B10) / $G$2)</f>
        <v>4322398.5158283776</v>
      </c>
      <c r="L10">
        <f>($M$2*COS(B10/$G$2)^2)</f>
        <v>4.0663216732347322E-3</v>
      </c>
      <c r="M10" s="27">
        <f>$S$2/$G$2*J10*COS(B10/$G$2)</f>
        <v>86548.977889807094</v>
      </c>
      <c r="N10" s="21">
        <f>$S$2/(6*$G$2^3) *J10*COS(B10/$G$2)^3*(1-TAN(B10/$G$2)^2+L10)</f>
        <v>0.91909198514902091</v>
      </c>
      <c r="O10">
        <f>$S$2/(120*$G$2^5)*J10*COS(B10/$G$2)^5* (5 - 18*TAN(B10/$G$2)^2 + TAN(B10/$G$2)^4 + L10*(14 - 58*TAN(B10/$G$2)^2) )</f>
        <v>-1.583389822055247E-4</v>
      </c>
      <c r="P10">
        <f t="shared" si="2"/>
        <v>-193470.99214127829</v>
      </c>
      <c r="Q10" s="27">
        <f t="shared" si="3"/>
        <v>-10.266460133507904</v>
      </c>
      <c r="R10" s="38">
        <f t="shared" si="4"/>
        <v>8.8380697748201651E-3</v>
      </c>
      <c r="S10" s="1">
        <f>$S$2*K10</f>
        <v>4320669.5564220464</v>
      </c>
      <c r="T10" s="1">
        <f>$S$2/(2*$G$2^2)*J10*COS(B10/$G$2)^2*TAN(B10/$G$2)</f>
        <v>475.67385691262655</v>
      </c>
      <c r="U10" s="1">
        <f>$S$2/(24*$G$2^4)*J10*COS(B10/$G$2)^4 *TAN(B10/$G$2)*(5-TAN(B10/$G$2)^2 + 9*L10)</f>
        <v>3.190451239400674E-2</v>
      </c>
      <c r="V10" s="1">
        <f>$S$2/(720*$G$2^6) *J10*COS(B10/$G$2)^6 * TAN(B10/$G$2) * (61 -58*TAN(B10/$G$2)^2 + TAN(B10/$G$2)^4)</f>
        <v>1.0401179272187909E-6</v>
      </c>
      <c r="W10" s="1">
        <f t="shared" si="5"/>
        <v>4320669.5564220464</v>
      </c>
      <c r="X10" s="1">
        <f t="shared" si="6"/>
        <v>2376.9339511270446</v>
      </c>
      <c r="Y10" s="39">
        <f t="shared" si="7"/>
        <v>0.7966503900191706</v>
      </c>
      <c r="Z10" s="1">
        <f t="shared" si="8"/>
        <v>1.297794932798008E-4</v>
      </c>
      <c r="AA10" s="23">
        <f t="shared" si="9"/>
        <v>6386621.7700988306</v>
      </c>
      <c r="AB10">
        <f>IF(ISBLANK('LLh&gt;UTM'!B10),"",($AA10+D10) * COS(B10/$G$2) * COS(C10/$G$2))</f>
        <v>4940355.8628974315</v>
      </c>
      <c r="AC10">
        <f>IF(ISBLANK('LLh&gt;UTM'!B10),"",($AA10+D10) * COS(B10/$G$2) * SIN(C10/$G$2))</f>
        <v>-452684.84489176294</v>
      </c>
      <c r="AD10">
        <f>IF(ISBLANK('LLh&gt;UTM'!B10),"",($AA10 * (1-$K$2)+D10) * SIN(B10/$G$2))</f>
        <v>3995486.212015409</v>
      </c>
      <c r="AE10" s="1"/>
      <c r="AF10" s="17">
        <v>7</v>
      </c>
      <c r="AG10" s="56">
        <f>IF(ISBLANK('XYZ&gt;LLh'!B10),"",'XYZ&gt;LLh'!B10)</f>
        <v>4940355.8628974315</v>
      </c>
      <c r="AH10" s="56">
        <f>IF(ISBLANK('XYZ&gt;LLh'!B10),"",'XYZ&gt;LLh'!C10)</f>
        <v>-452684.84489176294</v>
      </c>
      <c r="AI10" s="56">
        <f>IF(ISBLANK('XYZ&gt;LLh'!B10),"",'XYZ&gt;LLh'!D10)</f>
        <v>3995486.212015409</v>
      </c>
      <c r="AJ10">
        <f t="shared" si="10"/>
        <v>4961052.269514977</v>
      </c>
      <c r="AK10">
        <f t="shared" si="11"/>
        <v>0.6796484221697312</v>
      </c>
      <c r="AL10" s="23">
        <f t="shared" si="12"/>
        <v>6386621.7700988306</v>
      </c>
      <c r="AM10" s="20">
        <f>IF(ISBLANK('XYZ&gt;LLh'!B10),"",ATAN((AI10+$M$2*$I$2*SIN(AK10)^3)/(AJ10-$K$2*$H$2*COS(AK10)^3))* $G$2)</f>
        <v>39.035080866000008</v>
      </c>
      <c r="AN10">
        <f>IF(ISBLANK('XYZ&gt;LLh'!B10),"",ATAN(AH10/AG10) * $G$2)</f>
        <v>-5.235393148</v>
      </c>
      <c r="AO10">
        <f>IF(ISBLANK('XYZ&gt;LLh'!B10),"", AJ10/ COS(AM10/$G$2) - AL10)</f>
        <v>227.56700000073761</v>
      </c>
    </row>
    <row r="11" spans="1:41" x14ac:dyDescent="0.2">
      <c r="A11" s="17">
        <v>8</v>
      </c>
      <c r="B11" s="18">
        <f>IF(ISBLANK('LLh&gt;UTM'!B11),"",'LLh&gt;UTM'!B11)</f>
        <v>39.035080856</v>
      </c>
      <c r="C11" s="18">
        <f>IF(ISBLANK('LLh&gt;UTM'!C11),"",'LLh&gt;UTM'!C11)</f>
        <v>-5.2353931720000002</v>
      </c>
      <c r="D11" s="45">
        <f>IF(ISBLANK('LLh&gt;UTM'!D11),"",'LLh&gt;UTM'!D11)</f>
        <v>228.56700000000001</v>
      </c>
      <c r="E11" s="33">
        <f>IF(ISBLANK('LLh&gt;UTM'!B11),"",SUM(P11:R11)+500000)</f>
        <v>306518.74813186668</v>
      </c>
      <c r="F11" s="34">
        <f>IF(ISBLANK('LLh&gt;UTM'!B11),"",SUM(W11:Z11))</f>
        <v>4323047.2860945221</v>
      </c>
      <c r="G11" s="35">
        <f>IF(ISBLANK('LLh&gt;UTM'!B11),"",TRUNC((C11/6)+31))</f>
        <v>30</v>
      </c>
      <c r="H11" s="1">
        <f t="shared" si="0"/>
        <v>-3</v>
      </c>
      <c r="I11" s="24">
        <f t="shared" si="1"/>
        <v>-2.2353931720000002</v>
      </c>
      <c r="J11">
        <f>$N$2/SQRT(1+L11)</f>
        <v>6386621.7700951695</v>
      </c>
      <c r="K11">
        <f>$O$2*B11+$P$2*SIN((2*B11) / $G$2)+$Q$2*SIN((4*B11) / $G$2)+$R$2*SIN((6*B11) / $G$2)</f>
        <v>4322398.514718215</v>
      </c>
      <c r="L11">
        <f>($M$2*COS(B11/$G$2)^2)</f>
        <v>4.0663216743855911E-3</v>
      </c>
      <c r="M11" s="27">
        <f>$S$2/$G$2*J11*COS(B11/$G$2)</f>
        <v>86548.977902005106</v>
      </c>
      <c r="N11" s="21">
        <f>$S$2/(6*$G$2^3) *J11*COS(B11/$G$2)^3*(1-TAN(B11/$G$2)^2+L11)</f>
        <v>0.91909198678534443</v>
      </c>
      <c r="O11">
        <f>$S$2/(120*$G$2^5)*J11*COS(B11/$G$2)^5* (5 - 18*TAN(B11/$G$2)^2 + TAN(B11/$G$2)^4 + L11*(14 - 58*TAN(B11/$G$2)^2) )</f>
        <v>-1.5833898212476387E-4</v>
      </c>
      <c r="P11">
        <f t="shared" si="2"/>
        <v>-193470.99424572111</v>
      </c>
      <c r="Q11" s="27">
        <f t="shared" si="3"/>
        <v>-10.266460482459442</v>
      </c>
      <c r="R11" s="38">
        <f t="shared" si="4"/>
        <v>8.838070244756099E-3</v>
      </c>
      <c r="S11" s="1">
        <f>$S$2*K11</f>
        <v>4320669.555312328</v>
      </c>
      <c r="T11" s="1">
        <f>$S$2/(2*$G$2^2)*J11*COS(B11/$G$2)^2*TAN(B11/$G$2)</f>
        <v>475.67385687727318</v>
      </c>
      <c r="U11" s="1">
        <f>$S$2/(24*$G$2^4)*J11*COS(B11/$G$2)^4 *TAN(B11/$G$2)*(5-TAN(B11/$G$2)^2 + 9*L11)</f>
        <v>3.1904512404158113E-2</v>
      </c>
      <c r="V11" s="1">
        <f>$S$2/(720*$G$2^6) *J11*COS(B11/$G$2)^6 * TAN(B11/$G$2) * (61 -58*TAN(B11/$G$2)^2 + TAN(B11/$G$2)^4)</f>
        <v>1.0401179289170472E-6</v>
      </c>
      <c r="W11" s="1">
        <f t="shared" si="5"/>
        <v>4320669.555312328</v>
      </c>
      <c r="X11" s="1">
        <f t="shared" si="6"/>
        <v>2376.9340019896531</v>
      </c>
      <c r="Y11" s="39">
        <f t="shared" si="7"/>
        <v>0.79665042448517176</v>
      </c>
      <c r="Z11" s="1">
        <f t="shared" si="8"/>
        <v>1.2977950185186026E-4</v>
      </c>
      <c r="AA11" s="23">
        <f t="shared" si="9"/>
        <v>6386621.7700951695</v>
      </c>
      <c r="AB11">
        <f>IF(ISBLANK('LLh&gt;UTM'!B11),"",($AA11+D11) * COS(B11/$G$2) * COS(C11/$G$2))</f>
        <v>4940356.6369241197</v>
      </c>
      <c r="AC11">
        <f>IF(ISBLANK('LLh&gt;UTM'!B11),"",($AA11+D11) * COS(B11/$G$2) * SIN(C11/$G$2))</f>
        <v>-452684.91790262086</v>
      </c>
      <c r="AD11">
        <f>IF(ISBLANK('LLh&gt;UTM'!B11),"",($AA11 * (1-$K$2)+D11) * SIN(B11/$G$2))</f>
        <v>3995486.8409491493</v>
      </c>
      <c r="AE11" s="1"/>
      <c r="AF11" s="17">
        <v>8</v>
      </c>
      <c r="AG11" s="56">
        <f>IF(ISBLANK('XYZ&gt;LLh'!B11),"",'XYZ&gt;LLh'!B11)</f>
        <v>4940356.6369241197</v>
      </c>
      <c r="AH11" s="56">
        <f>IF(ISBLANK('XYZ&gt;LLh'!B11),"",'XYZ&gt;LLh'!C11)</f>
        <v>-452684.91790262086</v>
      </c>
      <c r="AI11" s="56">
        <f>IF(ISBLANK('XYZ&gt;LLh'!B11),"",'XYZ&gt;LLh'!D11)</f>
        <v>3995486.8409491493</v>
      </c>
      <c r="AJ11">
        <f t="shared" si="10"/>
        <v>4961053.0469746748</v>
      </c>
      <c r="AK11">
        <f t="shared" si="11"/>
        <v>0.67964842251115254</v>
      </c>
      <c r="AL11" s="23">
        <f t="shared" si="12"/>
        <v>6386621.7700951695</v>
      </c>
      <c r="AM11" s="20">
        <f>IF(ISBLANK('XYZ&gt;LLh'!B11),"",ATAN((AI11+$M$2*$I$2*SIN(AK11)^3)/(AJ11-$K$2*$H$2*COS(AK11)^3))* $G$2)</f>
        <v>39.035080856</v>
      </c>
      <c r="AN11">
        <f>IF(ISBLANK('XYZ&gt;LLh'!B11),"",ATAN(AH11/AG11) * $G$2)</f>
        <v>-5.2353931720000011</v>
      </c>
      <c r="AO11">
        <f>IF(ISBLANK('XYZ&gt;LLh'!B11),"", AJ11/ COS(AM11/$G$2) - AL11)</f>
        <v>228.56699999980628</v>
      </c>
    </row>
    <row r="12" spans="1:41" x14ac:dyDescent="0.2">
      <c r="A12" s="17">
        <v>9</v>
      </c>
      <c r="B12" s="18">
        <f>IF(ISBLANK('LLh&gt;UTM'!B12),"",'LLh&gt;UTM'!B12)</f>
        <v>39.035080886000003</v>
      </c>
      <c r="C12" s="18">
        <f>IF(ISBLANK('LLh&gt;UTM'!C12),"",'LLh&gt;UTM'!C12)</f>
        <v>-5.2353931579999999</v>
      </c>
      <c r="D12" s="45">
        <f>IF(ISBLANK('LLh&gt;UTM'!D12),"",'LLh&gt;UTM'!D12)</f>
        <v>229.56700000000001</v>
      </c>
      <c r="E12" s="33">
        <f>IF(ISBLANK('LLh&gt;UTM'!B12),"",SUM(P12:R12)+500000)</f>
        <v>306518.74942560197</v>
      </c>
      <c r="F12" s="34">
        <f>IF(ISBLANK('LLh&gt;UTM'!B12),"",SUM(W12:Z12))</f>
        <v>4323047.2893944113</v>
      </c>
      <c r="G12" s="35">
        <f>IF(ISBLANK('LLh&gt;UTM'!B12),"",TRUNC((C12/6)+31))</f>
        <v>30</v>
      </c>
      <c r="H12" s="1">
        <f t="shared" si="0"/>
        <v>-3</v>
      </c>
      <c r="I12" s="24">
        <f t="shared" si="1"/>
        <v>-2.2353931579999999</v>
      </c>
      <c r="J12">
        <f>$N$2/SQRT(1+L12)</f>
        <v>6386621.7701061517</v>
      </c>
      <c r="K12">
        <f>$O$2*B12+$P$2*SIN((2*B12) / $G$2)+$Q$2*SIN((4*B12) / $G$2)+$R$2*SIN((6*B12) / $G$2)</f>
        <v>4322398.5180486999</v>
      </c>
      <c r="L12">
        <f>($M$2*COS(B12/$G$2)^2)</f>
        <v>4.0663216709330144E-3</v>
      </c>
      <c r="M12" s="27">
        <f>$S$2/$G$2*J12*COS(B12/$G$2)</f>
        <v>86548.977865411041</v>
      </c>
      <c r="N12" s="21">
        <f>$S$2/(6*$G$2^3) *J12*COS(B12/$G$2)^3*(1-TAN(B12/$G$2)^2+L12)</f>
        <v>0.91909198187637409</v>
      </c>
      <c r="O12">
        <f>$S$2/(120*$G$2^5)*J12*COS(B12/$G$2)^5* (5 - 18*TAN(B12/$G$2)^2 + TAN(B12/$G$2)^4 + L12*(14 - 58*TAN(B12/$G$2)^2) )</f>
        <v>-1.583389823670466E-4</v>
      </c>
      <c r="P12" s="26">
        <f t="shared" si="2"/>
        <v>-193470.99295223327</v>
      </c>
      <c r="Q12" s="27">
        <f t="shared" si="3"/>
        <v>-10.266460234732314</v>
      </c>
      <c r="R12" s="38">
        <f t="shared" si="4"/>
        <v>8.8380699815208061E-3</v>
      </c>
      <c r="S12" s="1">
        <f>$S$2*K12</f>
        <v>4320669.5586414803</v>
      </c>
      <c r="T12" s="1">
        <f>$S$2/(2*$G$2^2)*J12*COS(B12/$G$2)^2*TAN(B12/$G$2)</f>
        <v>475.67385698333328</v>
      </c>
      <c r="U12" s="1">
        <f>$S$2/(24*$G$2^4)*J12*COS(B12/$G$2)^4 *TAN(B12/$G$2)*(5-TAN(B12/$G$2)^2 + 9*L12)</f>
        <v>3.1904512373704008E-2</v>
      </c>
      <c r="V12" s="1">
        <f>$S$2/(720*$G$2^6) *J12*COS(B12/$G$2)^6 * TAN(B12/$G$2) * (61 -58*TAN(B12/$G$2)^2 + TAN(B12/$G$2)^4)</f>
        <v>1.0401179238222781E-6</v>
      </c>
      <c r="W12" s="1">
        <f t="shared" si="5"/>
        <v>4320669.5586414803</v>
      </c>
      <c r="X12" s="1">
        <f t="shared" si="6"/>
        <v>2376.9339727467268</v>
      </c>
      <c r="Y12" s="39">
        <f t="shared" si="7"/>
        <v>0.79665040376743246</v>
      </c>
      <c r="Z12" s="1">
        <f t="shared" si="8"/>
        <v>1.2977949633940545E-4</v>
      </c>
      <c r="AA12" s="23">
        <f t="shared" si="9"/>
        <v>6386621.7701061508</v>
      </c>
      <c r="AB12">
        <f>IF(ISBLANK('LLh&gt;UTM'!B12),"",($AA12+D12) * COS(B12/$G$2) * COS(C12/$G$2))</f>
        <v>4940357.408465907</v>
      </c>
      <c r="AC12">
        <f>IF(ISBLANK('LLh&gt;UTM'!B12),"",($AA12+D12) * COS(B12/$G$2) * SIN(C12/$G$2))</f>
        <v>-452684.98738170852</v>
      </c>
      <c r="AD12">
        <f>IF(ISBLANK('LLh&gt;UTM'!B12),"",($AA12 * (1-$K$2)+D12) * SIN(B12/$G$2))</f>
        <v>3995487.4733323334</v>
      </c>
      <c r="AE12" s="1"/>
      <c r="AF12" s="17">
        <v>9</v>
      </c>
      <c r="AG12" s="56">
        <f>IF(ISBLANK('XYZ&gt;LLh'!B12),"",'XYZ&gt;LLh'!B12)</f>
        <v>4940357.408465907</v>
      </c>
      <c r="AH12" s="56">
        <f>IF(ISBLANK('XYZ&gt;LLh'!B12),"",'XYZ&gt;LLh'!C12)</f>
        <v>-452684.98738170852</v>
      </c>
      <c r="AI12" s="56">
        <f>IF(ISBLANK('XYZ&gt;LLh'!B12),"",'XYZ&gt;LLh'!D12)</f>
        <v>3995487.4733323334</v>
      </c>
      <c r="AJ12">
        <f t="shared" si="10"/>
        <v>4961053.8216375709</v>
      </c>
      <c r="AK12">
        <f t="shared" si="11"/>
        <v>0.67964842355021726</v>
      </c>
      <c r="AL12" s="23">
        <f t="shared" si="12"/>
        <v>6386621.7701061508</v>
      </c>
      <c r="AM12" s="20">
        <f>IF(ISBLANK('XYZ&gt;LLh'!B12),"",ATAN((AI12+$M$2*$I$2*SIN(AK12)^3)/(AJ12-$K$2*$H$2*COS(AK12)^3))* $G$2)</f>
        <v>39.03508088600001</v>
      </c>
      <c r="AN12">
        <f>IF(ISBLANK('XYZ&gt;LLh'!B12),"",ATAN(AH12/AG12) * $G$2)</f>
        <v>-5.2353931579999999</v>
      </c>
      <c r="AO12">
        <f>IF(ISBLANK('XYZ&gt;LLh'!B12),"", AJ12/ COS(AM12/$G$2) - AL12)</f>
        <v>229.56700000073761</v>
      </c>
    </row>
    <row r="13" spans="1:41" x14ac:dyDescent="0.2">
      <c r="A13" s="17">
        <v>10</v>
      </c>
      <c r="B13" s="18">
        <f>IF(ISBLANK('LLh&gt;UTM'!B13),"",'LLh&gt;UTM'!B13)</f>
        <v>39.035080882000003</v>
      </c>
      <c r="C13" s="18">
        <f>IF(ISBLANK('LLh&gt;UTM'!C13),"",'LLh&gt;UTM'!C13)</f>
        <v>-5.2353931469999999</v>
      </c>
      <c r="D13" s="45">
        <f>IF(ISBLANK('LLh&gt;UTM'!D13),"",'LLh&gt;UTM'!D13)</f>
        <v>230.56700000000001</v>
      </c>
      <c r="E13" s="33">
        <f>IF(ISBLANK('LLh&gt;UTM'!B13),"",SUM(P13:R13)+500000)</f>
        <v>306518.75036687776</v>
      </c>
      <c r="F13" s="34">
        <f>IF(ISBLANK('LLh&gt;UTM'!B13),"",SUM(W13:Z13))</f>
        <v>4323047.2889270457</v>
      </c>
      <c r="G13" s="35">
        <f>IF(ISBLANK('LLh&gt;UTM'!B13),"",TRUNC((C13/6)+31))</f>
        <v>30</v>
      </c>
      <c r="H13" s="1">
        <f t="shared" si="0"/>
        <v>-3</v>
      </c>
      <c r="I13" s="24">
        <f t="shared" si="1"/>
        <v>-2.2353931469999999</v>
      </c>
      <c r="J13">
        <f>$N$2/SQRT(1+L13)</f>
        <v>6386621.7701046867</v>
      </c>
      <c r="K13">
        <f>$O$2*B13+$P$2*SIN((2*B13) / $G$2)+$Q$2*SIN((4*B13) / $G$2)+$R$2*SIN((6*B13) / $G$2)</f>
        <v>4322398.517604636</v>
      </c>
      <c r="L13">
        <f>($M$2*COS(B13/$G$2)^2)</f>
        <v>4.0663216713933588E-3</v>
      </c>
      <c r="M13" s="27">
        <f>$S$2/$G$2*J13*COS(B13/$G$2)</f>
        <v>86548.977870290255</v>
      </c>
      <c r="N13" s="21">
        <f>$S$2/(6*$G$2^3) *J13*COS(B13/$G$2)^3*(1-TAN(B13/$G$2)^2+L13)</f>
        <v>0.91909198253090452</v>
      </c>
      <c r="O13">
        <f>$S$2/(120*$G$2^5)*J13*COS(B13/$G$2)^5* (5 - 18*TAN(B13/$G$2)^2 + TAN(B13/$G$2)^4 + L13*(14 - 58*TAN(B13/$G$2)^2) )</f>
        <v>-1.5833898233474217E-4</v>
      </c>
      <c r="P13" s="26">
        <f t="shared" si="2"/>
        <v>-193470.99201110148</v>
      </c>
      <c r="Q13" s="27">
        <f t="shared" si="3"/>
        <v>-10.266460090484907</v>
      </c>
      <c r="R13" s="38">
        <f t="shared" si="4"/>
        <v>8.8380697622642557E-3</v>
      </c>
      <c r="S13" s="1">
        <f>$S$2*K13</f>
        <v>4320669.5581975942</v>
      </c>
      <c r="T13" s="1">
        <f>$S$2/(2*$G$2^2)*J13*COS(B13/$G$2)^2*TAN(B13/$G$2)</f>
        <v>475.67385696919189</v>
      </c>
      <c r="U13" s="1">
        <f>$S$2/(24*$G$2^4)*J13*COS(B13/$G$2)^4 *TAN(B13/$G$2)*(5-TAN(B13/$G$2)^2 + 9*L13)</f>
        <v>3.1904512377764552E-2</v>
      </c>
      <c r="V13" s="1">
        <f>$S$2/(720*$G$2^6) *J13*COS(B13/$G$2)^6 * TAN(B13/$G$2) * (61 -58*TAN(B13/$G$2)^2 + TAN(B13/$G$2)^4)</f>
        <v>1.0401179245015818E-6</v>
      </c>
      <c r="W13" s="1">
        <f t="shared" si="5"/>
        <v>4320669.5581975942</v>
      </c>
      <c r="X13" s="1">
        <f t="shared" si="6"/>
        <v>2376.9339492830645</v>
      </c>
      <c r="Y13" s="39">
        <f t="shared" si="7"/>
        <v>0.79665038818808409</v>
      </c>
      <c r="Z13" s="1">
        <f t="shared" si="8"/>
        <v>1.2977949259242419E-4</v>
      </c>
      <c r="AA13" s="23">
        <f t="shared" si="9"/>
        <v>6386621.7701046867</v>
      </c>
      <c r="AB13">
        <f>IF(ISBLANK('LLh&gt;UTM'!B13),"",($AA13+D13) * COS(B13/$G$2) * COS(C13/$G$2))</f>
        <v>4940358.1823513554</v>
      </c>
      <c r="AC13">
        <f>IF(ISBLANK('LLh&gt;UTM'!B13),"",($AA13+D13) * COS(B13/$G$2) * SIN(C13/$G$2))</f>
        <v>-452685.05733639386</v>
      </c>
      <c r="AD13">
        <f>IF(ISBLANK('LLh&gt;UTM'!B13),"",($AA13 * (1-$K$2)+D13) * SIN(B13/$G$2))</f>
        <v>3995488.1027834904</v>
      </c>
      <c r="AE13" s="1"/>
      <c r="AF13" s="17">
        <v>10</v>
      </c>
      <c r="AG13" s="56">
        <f>IF(ISBLANK('XYZ&gt;LLh'!B13),"",'XYZ&gt;LLh'!B13)</f>
        <v>4940358.1823513554</v>
      </c>
      <c r="AH13" s="56">
        <f>IF(ISBLANK('XYZ&gt;LLh'!B13),"",'XYZ&gt;LLh'!C13)</f>
        <v>-452685.05733639386</v>
      </c>
      <c r="AI13" s="56">
        <f>IF(ISBLANK('XYZ&gt;LLh'!B13),"",'XYZ&gt;LLh'!D13)</f>
        <v>3995488.1027834904</v>
      </c>
      <c r="AJ13">
        <f t="shared" si="10"/>
        <v>4961054.5986777488</v>
      </c>
      <c r="AK13">
        <f t="shared" si="11"/>
        <v>0.67964842399628467</v>
      </c>
      <c r="AL13" s="23">
        <f t="shared" si="12"/>
        <v>6386621.7701046867</v>
      </c>
      <c r="AM13" s="20">
        <f>IF(ISBLANK('XYZ&gt;LLh'!B13),"",ATAN((AI13+$M$2*$I$2*SIN(AK13)^3)/(AJ13-$K$2*$H$2*COS(AK13)^3))* $G$2)</f>
        <v>39.03508088200001</v>
      </c>
      <c r="AN13">
        <f>IF(ISBLANK('XYZ&gt;LLh'!B13),"",ATAN(AH13/AG13) * $G$2)</f>
        <v>-5.235393146999999</v>
      </c>
      <c r="AO13">
        <f>IF(ISBLANK('XYZ&gt;LLh'!B13),"", AJ13/ COS(AM13/$G$2) - AL13)</f>
        <v>230.56700000073761</v>
      </c>
    </row>
    <row r="14" spans="1:41" x14ac:dyDescent="0.2">
      <c r="A14" s="17">
        <v>11</v>
      </c>
      <c r="B14" s="18">
        <f>IF(ISBLANK('LLh&gt;UTM'!B14),"",'LLh&gt;UTM'!B14)</f>
        <v>39.035080825999998</v>
      </c>
      <c r="C14" s="18">
        <f>IF(ISBLANK('LLh&gt;UTM'!C14),"",'LLh&gt;UTM'!C14)</f>
        <v>-5.2353932409999997</v>
      </c>
      <c r="D14" s="45">
        <f>IF(ISBLANK('LLh&gt;UTM'!D14),"",'LLh&gt;UTM'!D14)</f>
        <v>231.56700000000001</v>
      </c>
      <c r="E14" s="33">
        <f>IF(ISBLANK('LLh&gt;UTM'!B14),"",SUM(P14:R14)+500000)</f>
        <v>306518.74207718088</v>
      </c>
      <c r="F14" s="34">
        <f>IF(ISBLANK('LLh&gt;UTM'!B14),"",SUM(W14:Z14))</f>
        <v>4323047.2829116769</v>
      </c>
      <c r="G14" s="35">
        <f>IF(ISBLANK('LLh&gt;UTM'!B14),"",TRUNC((C14/6)+31))</f>
        <v>30</v>
      </c>
      <c r="H14" s="1">
        <f t="shared" ref="H14:H23" si="13">6*G14-183</f>
        <v>-3</v>
      </c>
      <c r="I14" s="24">
        <f t="shared" ref="I14:I23" si="14">C14-H14</f>
        <v>-2.2353932409999997</v>
      </c>
      <c r="J14">
        <f>$N$2/SQRT(1+L14)</f>
        <v>6386621.7700841902</v>
      </c>
      <c r="K14">
        <f>$O$2*B14+$P$2*SIN((2*B14) / $G$2)+$Q$2*SIN((4*B14) / $G$2)+$R$2*SIN((6*B14) / $G$2)</f>
        <v>4322398.5113877309</v>
      </c>
      <c r="L14">
        <f>($M$2*COS(B14/$G$2)^2)</f>
        <v>4.0663216778381662E-3</v>
      </c>
      <c r="M14" s="27">
        <f>$S$2/$G$2*J14*COS(B14/$G$2)</f>
        <v>86548.977938599215</v>
      </c>
      <c r="N14" s="21">
        <f>$S$2/(6*$G$2^3) *J14*COS(B14/$G$2)^3*(1-TAN(B14/$G$2)^2+L14)</f>
        <v>0.91909199169431555</v>
      </c>
      <c r="O14">
        <f>$S$2/(120*$G$2^5)*J14*COS(B14/$G$2)^5* (5 - 18*TAN(B14/$G$2)^2 + TAN(B14/$G$2)^4 + L14*(14 - 58*TAN(B14/$G$2)^2) )</f>
        <v>-1.5833898188248089E-4</v>
      </c>
      <c r="P14" s="26">
        <f t="shared" ref="P14:P23" si="15">M14*I14</f>
        <v>-193471.00029940277</v>
      </c>
      <c r="Q14" s="27">
        <f t="shared" ref="Q14:Q23" si="16">N14*I14^3</f>
        <v>-10.266461487979907</v>
      </c>
      <c r="R14" s="38">
        <f t="shared" si="4"/>
        <v>8.8380715952584895E-3</v>
      </c>
      <c r="S14" s="1">
        <f>$S$2*K14</f>
        <v>4320669.5519831758</v>
      </c>
      <c r="T14" s="1">
        <f>$S$2/(2*$G$2^2)*J14*COS(B14/$G$2)^2*TAN(B14/$G$2)</f>
        <v>475.67385677121308</v>
      </c>
      <c r="U14" s="1">
        <f>$S$2/(24*$G$2^4)*J14*COS(B14/$G$2)^4 *TAN(B14/$G$2)*(5-TAN(B14/$G$2)^2 + 9*L14)</f>
        <v>3.190451243461221E-2</v>
      </c>
      <c r="V14" s="1">
        <f>$S$2/(720*$G$2^6) *J14*COS(B14/$G$2)^6 * TAN(B14/$G$2) * (61 -58*TAN(B14/$G$2)^2 + TAN(B14/$G$2)^4)</f>
        <v>1.040117934011817E-6</v>
      </c>
      <c r="W14" s="1">
        <f t="shared" ref="W14:W23" si="17">S14</f>
        <v>4320669.5519831758</v>
      </c>
      <c r="X14" s="1">
        <f t="shared" ref="X14:X23" si="18">T14*I14^2</f>
        <v>2376.9341481975707</v>
      </c>
      <c r="Y14" s="39">
        <f t="shared" si="7"/>
        <v>0.7966505236066137</v>
      </c>
      <c r="Z14" s="1">
        <f t="shared" ref="Z14:Z23" si="19">V14*I14^6</f>
        <v>1.2977952652302077E-4</v>
      </c>
      <c r="AA14" s="23">
        <f t="shared" si="9"/>
        <v>6386621.7700841902</v>
      </c>
      <c r="AB14">
        <f>IF(ISBLANK('LLh&gt;UTM'!B14),"",($AA14+D14) * COS(B14/$G$2) * COS(C14/$G$2))</f>
        <v>4940358.959027891</v>
      </c>
      <c r="AC14">
        <f>IF(ISBLANK('LLh&gt;UTM'!B14),"",($AA14+D14) * COS(B14/$G$2) * SIN(C14/$G$2))</f>
        <v>-452685.1366765222</v>
      </c>
      <c r="AD14">
        <f>IF(ISBLANK('LLh&gt;UTM'!B14),"",($AA14 * (1-$K$2)+D14) * SIN(B14/$G$2))</f>
        <v>3995488.7277503707</v>
      </c>
      <c r="AE14" s="1"/>
      <c r="AF14" s="17">
        <v>11</v>
      </c>
      <c r="AG14" s="56">
        <f>IF(ISBLANK('XYZ&gt;LLh'!B14),"",'XYZ&gt;LLh'!B14)</f>
        <v>4940358.959027891</v>
      </c>
      <c r="AH14" s="56">
        <f>IF(ISBLANK('XYZ&gt;LLh'!B14),"",'XYZ&gt;LLh'!C14)</f>
        <v>-452685.1366765222</v>
      </c>
      <c r="AI14" s="56">
        <f>IF(ISBLANK('XYZ&gt;LLh'!B14),"",'XYZ&gt;LLh'!D14)</f>
        <v>3995488.7277503707</v>
      </c>
      <c r="AJ14">
        <f t="shared" si="10"/>
        <v>4961055.379353771</v>
      </c>
      <c r="AK14">
        <f t="shared" si="11"/>
        <v>0.67964842353541555</v>
      </c>
      <c r="AL14" s="23">
        <f t="shared" si="12"/>
        <v>6386621.7700841902</v>
      </c>
      <c r="AM14" s="20">
        <f>IF(ISBLANK('XYZ&gt;LLh'!B14),"",ATAN((AI14+$M$2*$I$2*SIN(AK14)^3)/(AJ14-$K$2*$H$2*COS(AK14)^3))* $G$2)</f>
        <v>39.035080826000012</v>
      </c>
      <c r="AN14">
        <f>IF(ISBLANK('XYZ&gt;LLh'!B14),"",ATAN(AH14/AG14) * $G$2)</f>
        <v>-5.2353932409999988</v>
      </c>
      <c r="AO14">
        <f>IF(ISBLANK('XYZ&gt;LLh'!B14),"", AJ14/ COS(AM14/$G$2) - AL14)</f>
        <v>231.56700000073761</v>
      </c>
    </row>
    <row r="15" spans="1:41" x14ac:dyDescent="0.2">
      <c r="A15" s="17">
        <v>12</v>
      </c>
      <c r="B15" s="18">
        <f>IF(ISBLANK('LLh&gt;UTM'!B15),"",'LLh&gt;UTM'!B15)</f>
        <v>39.035080778999998</v>
      </c>
      <c r="C15" s="18">
        <f>IF(ISBLANK('LLh&gt;UTM'!C15),"",'LLh&gt;UTM'!C15)</f>
        <v>-5.2353932509999996</v>
      </c>
      <c r="D15" s="45">
        <f>IF(ISBLANK('LLh&gt;UTM'!D15),"",'LLh&gt;UTM'!D15)</f>
        <v>232.56700000000001</v>
      </c>
      <c r="E15" s="33">
        <f>IF(ISBLANK('LLh&gt;UTM'!B15),"",SUM(P15:R15)+500000)</f>
        <v>306518.7410833108</v>
      </c>
      <c r="F15" s="34">
        <f>IF(ISBLANK('LLh&gt;UTM'!B15),"",SUM(W15:Z15))</f>
        <v>4323047.2777164569</v>
      </c>
      <c r="G15" s="35">
        <f>IF(ISBLANK('LLh&gt;UTM'!B15),"",TRUNC((C15/6)+31))</f>
        <v>30</v>
      </c>
      <c r="H15" s="1">
        <f t="shared" si="13"/>
        <v>-3</v>
      </c>
      <c r="I15" s="24">
        <f t="shared" si="14"/>
        <v>-2.2353932509999996</v>
      </c>
      <c r="J15">
        <f>$N$2/SQRT(1+L15)</f>
        <v>6386621.7700669868</v>
      </c>
      <c r="K15">
        <f>$O$2*B15+$P$2*SIN((2*B15) / $G$2)+$Q$2*SIN((4*B15) / $G$2)+$R$2*SIN((6*B15) / $G$2)</f>
        <v>4322398.506169972</v>
      </c>
      <c r="L15">
        <f>($M$2*COS(B15/$G$2)^2)</f>
        <v>4.0663216832472013E-3</v>
      </c>
      <c r="M15" s="27">
        <f>$S$2/$G$2*J15*COS(B15/$G$2)</f>
        <v>86548.977995929963</v>
      </c>
      <c r="N15" s="21">
        <f>$S$2/(6*$G$2^3) *J15*COS(B15/$G$2)^3*(1-TAN(B15/$G$2)^2+L15)</f>
        <v>0.91909199938503527</v>
      </c>
      <c r="O15">
        <f>$S$2/(120*$G$2^5)*J15*COS(B15/$G$2)^5* (5 - 18*TAN(B15/$G$2)^2 + TAN(B15/$G$2)^4 + L15*(14 - 58*TAN(B15/$G$2)^2) )</f>
        <v>-1.5833898150290456E-4</v>
      </c>
      <c r="P15" s="26">
        <f t="shared" si="15"/>
        <v>-193471.00129304931</v>
      </c>
      <c r="Q15" s="27">
        <f t="shared" si="16"/>
        <v>-10.266461711667564</v>
      </c>
      <c r="R15" s="38">
        <f t="shared" si="4"/>
        <v>8.8380717717564637E-3</v>
      </c>
      <c r="S15" s="1">
        <f>$S$2*K15</f>
        <v>4320669.546767504</v>
      </c>
      <c r="T15" s="1">
        <f>$S$2/(2*$G$2^2)*J15*COS(B15/$G$2)^2*TAN(B15/$G$2)</f>
        <v>475.67385660505209</v>
      </c>
      <c r="U15" s="1">
        <f>$S$2/(24*$G$2^4)*J15*COS(B15/$G$2)^4 *TAN(B15/$G$2)*(5-TAN(B15/$G$2)^2 + 9*L15)</f>
        <v>3.1904512482323621E-2</v>
      </c>
      <c r="V15" s="1">
        <f>$S$2/(720*$G$2^6) *J15*COS(B15/$G$2)^6 * TAN(B15/$G$2) * (61 -58*TAN(B15/$G$2)^2 + TAN(B15/$G$2)^4)</f>
        <v>1.0401179419936211E-6</v>
      </c>
      <c r="W15" s="1">
        <f t="shared" si="17"/>
        <v>4320669.546767504</v>
      </c>
      <c r="X15" s="1">
        <f t="shared" si="18"/>
        <v>2376.9341686336297</v>
      </c>
      <c r="Y15" s="39">
        <f t="shared" si="7"/>
        <v>0.7966505390531794</v>
      </c>
      <c r="Z15" s="1">
        <f t="shared" si="19"/>
        <v>1.2977953100234258E-4</v>
      </c>
      <c r="AA15" s="23">
        <f t="shared" si="9"/>
        <v>6386621.7700669868</v>
      </c>
      <c r="AB15">
        <f>IF(ISBLANK('LLh&gt;UTM'!B15),"",($AA15+D15) * COS(B15/$G$2) * COS(C15/$G$2))</f>
        <v>4940359.7357414439</v>
      </c>
      <c r="AC15">
        <f>IF(ISBLANK('LLh&gt;UTM'!B15),"",($AA15+D15) * COS(B15/$G$2) * SIN(C15/$G$2))</f>
        <v>-452685.20871628716</v>
      </c>
      <c r="AD15">
        <f>IF(ISBLANK('LLh&gt;UTM'!B15),"",($AA15 * (1-$K$2)+D15) * SIN(B15/$G$2))</f>
        <v>3995489.3534933729</v>
      </c>
      <c r="AF15" s="17">
        <v>12</v>
      </c>
      <c r="AG15" s="56">
        <f>IF(ISBLANK('XYZ&gt;LLh'!B15),"",'XYZ&gt;LLh'!B15)</f>
        <v>4940359.7357414439</v>
      </c>
      <c r="AH15" s="56">
        <f>IF(ISBLANK('XYZ&gt;LLh'!B15),"",'XYZ&gt;LLh'!C15)</f>
        <v>-452685.20871628716</v>
      </c>
      <c r="AI15" s="56">
        <f>IF(ISBLANK('XYZ&gt;LLh'!B15),"",'XYZ&gt;LLh'!D15)</f>
        <v>3995489.3534933729</v>
      </c>
      <c r="AJ15">
        <f t="shared" si="10"/>
        <v>4961056.1594005143</v>
      </c>
      <c r="AK15">
        <f t="shared" si="11"/>
        <v>0.67964842323151575</v>
      </c>
      <c r="AL15" s="23">
        <f t="shared" si="12"/>
        <v>6386621.7700669868</v>
      </c>
      <c r="AM15" s="20">
        <f>IF(ISBLANK('XYZ&gt;LLh'!B15),"",ATAN((AI15+$M$2*$I$2*SIN(AK15)^3)/(AJ15-$K$2*$H$2*COS(AK15)^3))* $G$2)</f>
        <v>39.035080778999998</v>
      </c>
      <c r="AN15">
        <f>IF(ISBLANK('XYZ&gt;LLh'!B15),"",ATAN(AH15/AG15) * $G$2)</f>
        <v>-5.2353932509999987</v>
      </c>
      <c r="AO15">
        <f>IF(ISBLANK('XYZ&gt;LLh'!B15),"", AJ15/ COS(AM15/$G$2) - AL15)</f>
        <v>232.56700000073761</v>
      </c>
    </row>
    <row r="16" spans="1:41" x14ac:dyDescent="0.2">
      <c r="A16" s="17">
        <v>13</v>
      </c>
      <c r="B16" s="18">
        <f>IF(ISBLANK('LLh&gt;UTM'!B16),"",'LLh&gt;UTM'!B16)</f>
        <v>39.035080788000002</v>
      </c>
      <c r="C16" s="18">
        <f>IF(ISBLANK('LLh&gt;UTM'!C16),"",'LLh&gt;UTM'!C16)</f>
        <v>-5.2353933330000002</v>
      </c>
      <c r="D16" s="45">
        <f>IF(ISBLANK('LLh&gt;UTM'!D16),"",'LLh&gt;UTM'!D16)</f>
        <v>233.56700000000001</v>
      </c>
      <c r="E16" s="33">
        <f>IF(ISBLANK('LLh&gt;UTM'!B16),"",SUM(P16:R16)+500000)</f>
        <v>306518.73400972353</v>
      </c>
      <c r="F16" s="34">
        <f>IF(ISBLANK('LLh&gt;UTM'!B16),"",SUM(W16:Z16))</f>
        <v>4323047.2788898628</v>
      </c>
      <c r="G16" s="35">
        <f>IF(ISBLANK('LLh&gt;UTM'!B16),"",TRUNC((C16/6)+31))</f>
        <v>30</v>
      </c>
      <c r="H16" s="1">
        <f t="shared" si="13"/>
        <v>-3</v>
      </c>
      <c r="I16" s="24">
        <f t="shared" si="14"/>
        <v>-2.2353933330000002</v>
      </c>
      <c r="J16">
        <f>$N$2/SQRT(1+L16)</f>
        <v>6386621.7700702809</v>
      </c>
      <c r="K16">
        <f>$O$2*B16+$P$2*SIN((2*B16) / $G$2)+$Q$2*SIN((4*B16) / $G$2)+$R$2*SIN((6*B16) / $G$2)</f>
        <v>4322398.5071691182</v>
      </c>
      <c r="L16">
        <f>($M$2*COS(B16/$G$2)^2)</f>
        <v>4.0663216822114275E-3</v>
      </c>
      <c r="M16" s="27">
        <f>$S$2/$G$2*J16*COS(B16/$G$2)</f>
        <v>86548.977984951722</v>
      </c>
      <c r="N16" s="21">
        <f>$S$2/(6*$G$2^3) *J16*COS(B16/$G$2)^3*(1-TAN(B16/$G$2)^2+L16)</f>
        <v>0.91909199791234308</v>
      </c>
      <c r="O16">
        <f>$S$2/(120*$G$2^5)*J16*COS(B16/$G$2)^5* (5 - 18*TAN(B16/$G$2)^2 + TAN(B16/$G$2)^4 + L16*(14 - 58*TAN(B16/$G$2)^2) )</f>
        <v>-1.5833898157558942E-4</v>
      </c>
      <c r="P16" s="26">
        <f t="shared" si="15"/>
        <v>-193471.00836552487</v>
      </c>
      <c r="Q16" s="27">
        <f t="shared" si="16"/>
        <v>-10.266462825018335</v>
      </c>
      <c r="R16" s="38">
        <f t="shared" si="4"/>
        <v>8.8380733968302112E-3</v>
      </c>
      <c r="S16" s="1">
        <f>$S$2*K16</f>
        <v>4320669.5477662506</v>
      </c>
      <c r="T16" s="1">
        <f>$S$2/(2*$G$2^2)*J16*COS(B16/$G$2)^2*TAN(B16/$G$2)</f>
        <v>475.6738566368702</v>
      </c>
      <c r="U16" s="1">
        <f>$S$2/(24*$G$2^4)*J16*COS(B16/$G$2)^4 *TAN(B16/$G$2)*(5-TAN(B16/$G$2)^2 + 9*L16)</f>
        <v>3.1904512473187395E-2</v>
      </c>
      <c r="V16" s="1">
        <f>$S$2/(720*$G$2^6) *J16*COS(B16/$G$2)^6 * TAN(B16/$G$2) * (61 -58*TAN(B16/$G$2)^2 + TAN(B16/$G$2)^4)</f>
        <v>1.0401179404651891E-6</v>
      </c>
      <c r="W16" s="1">
        <f t="shared" si="17"/>
        <v>4320669.5477662506</v>
      </c>
      <c r="X16" s="1">
        <f t="shared" si="18"/>
        <v>2376.9343431768016</v>
      </c>
      <c r="Y16" s="39">
        <f t="shared" si="7"/>
        <v>0.79665065571785665</v>
      </c>
      <c r="Z16" s="1">
        <f t="shared" si="19"/>
        <v>1.29779559375528E-4</v>
      </c>
      <c r="AA16" s="23">
        <f t="shared" si="9"/>
        <v>6386621.7700702809</v>
      </c>
      <c r="AB16">
        <f>IF(ISBLANK('LLh&gt;UTM'!B16),"",($AA16+D16) * COS(B16/$G$2) * COS(C16/$G$2))</f>
        <v>4940360.5079869442</v>
      </c>
      <c r="AC16">
        <f>IF(ISBLANK('LLh&gt;UTM'!B16),"",($AA16+D16) * COS(B16/$G$2) * SIN(C16/$G$2))</f>
        <v>-452685.28660700965</v>
      </c>
      <c r="AD16">
        <f>IF(ISBLANK('LLh&gt;UTM'!B16),"",($AA16 * (1-$K$2)+D16) * SIN(B16/$G$2))</f>
        <v>3995489.9840655993</v>
      </c>
      <c r="AF16" s="17">
        <v>13</v>
      </c>
      <c r="AG16" s="56">
        <f>IF(ISBLANK('XYZ&gt;LLh'!B16),"",'XYZ&gt;LLh'!B16)</f>
        <v>4940360.5079869442</v>
      </c>
      <c r="AH16" s="56">
        <f>IF(ISBLANK('XYZ&gt;LLh'!B16),"",'XYZ&gt;LLh'!C16)</f>
        <v>-452685.28660700965</v>
      </c>
      <c r="AI16" s="56">
        <f>IF(ISBLANK('XYZ&gt;LLh'!B16),"",'XYZ&gt;LLh'!D16)</f>
        <v>3995489.9840655993</v>
      </c>
      <c r="AJ16">
        <f t="shared" si="10"/>
        <v>4961056.9355317308</v>
      </c>
      <c r="AK16">
        <f t="shared" si="11"/>
        <v>0.67964842390431723</v>
      </c>
      <c r="AL16" s="23">
        <f t="shared" si="12"/>
        <v>6386621.7700702809</v>
      </c>
      <c r="AM16" s="20">
        <f>IF(ISBLANK('XYZ&gt;LLh'!B16),"",ATAN((AI16+$M$2*$I$2*SIN(AK16)^3)/(AJ16-$K$2*$H$2*COS(AK16)^3))* $G$2)</f>
        <v>39.035080788000009</v>
      </c>
      <c r="AN16">
        <f>IF(ISBLANK('XYZ&gt;LLh'!B16),"",ATAN(AH16/AG16) * $G$2)</f>
        <v>-5.2353933330000002</v>
      </c>
      <c r="AO16">
        <f>IF(ISBLANK('XYZ&gt;LLh'!B16),"", AJ16/ COS(AM16/$G$2) - AL16)</f>
        <v>233.56700000073761</v>
      </c>
    </row>
    <row r="17" spans="1:41" x14ac:dyDescent="0.2">
      <c r="A17" s="17">
        <v>14</v>
      </c>
      <c r="B17" s="18">
        <f>IF(ISBLANK('LLh&gt;UTM'!B17),"",'LLh&gt;UTM'!B17)</f>
        <v>39.035080823000001</v>
      </c>
      <c r="C17" s="18">
        <f>IF(ISBLANK('LLh&gt;UTM'!C17),"",'LLh&gt;UTM'!C17)</f>
        <v>-5.2353931779999998</v>
      </c>
      <c r="D17" s="45">
        <f>IF(ISBLANK('LLh&gt;UTM'!D17),"",'LLh&gt;UTM'!D17)</f>
        <v>234.56700000000001</v>
      </c>
      <c r="E17" s="33">
        <f>IF(ISBLANK('LLh&gt;UTM'!B17),"",SUM(P17:R17)+500000)</f>
        <v>306518.74752244749</v>
      </c>
      <c r="F17" s="34">
        <f>IF(ISBLANK('LLh&gt;UTM'!B17),"",SUM(W17:Z17))</f>
        <v>4323047.282444641</v>
      </c>
      <c r="G17" s="35">
        <f>IF(ISBLANK('LLh&gt;UTM'!B17),"",TRUNC((C17/6)+31))</f>
        <v>30</v>
      </c>
      <c r="H17" s="1">
        <f t="shared" si="13"/>
        <v>-3</v>
      </c>
      <c r="I17" s="24">
        <f t="shared" si="14"/>
        <v>-2.2353931779999998</v>
      </c>
      <c r="J17">
        <f>$N$2/SQRT(1+L17)</f>
        <v>6386621.7700830922</v>
      </c>
      <c r="K17">
        <f>$O$2*B17+$P$2*SIN((2*B17) / $G$2)+$Q$2*SIN((4*B17) / $G$2)+$R$2*SIN((6*B17) / $G$2)</f>
        <v>4322398.5110546825</v>
      </c>
      <c r="L17">
        <f>($M$2*COS(B17/$G$2)^2)</f>
        <v>4.0663216781834238E-3</v>
      </c>
      <c r="M17" s="27">
        <f>$S$2/$G$2*J17*COS(B17/$G$2)</f>
        <v>86548.977942258643</v>
      </c>
      <c r="N17" s="21">
        <f>$S$2/(6*$G$2^3) *J17*COS(B17/$G$2)^3*(1-TAN(B17/$G$2)^2+L17)</f>
        <v>0.91909199218521243</v>
      </c>
      <c r="O17">
        <f>$S$2/(120*$G$2^5)*J17*COS(B17/$G$2)^5* (5 - 18*TAN(B17/$G$2)^2 + TAN(B17/$G$2)^4 + L17*(14 - 58*TAN(B17/$G$2)^2) )</f>
        <v>-1.5833898185825258E-4</v>
      </c>
      <c r="P17" s="26">
        <f t="shared" si="15"/>
        <v>-193470.99485499744</v>
      </c>
      <c r="Q17" s="27">
        <f t="shared" si="16"/>
        <v>-10.266460625445514</v>
      </c>
      <c r="R17" s="38">
        <f t="shared" si="4"/>
        <v>8.8380703484910762E-3</v>
      </c>
      <c r="S17" s="1">
        <f>$S$2*K17</f>
        <v>4320669.5516502606</v>
      </c>
      <c r="T17" s="1">
        <f>$S$2/(2*$G$2^2)*J17*COS(B17/$G$2)^2*TAN(B17/$G$2)</f>
        <v>475.67385676060701</v>
      </c>
      <c r="U17" s="1">
        <f>$S$2/(24*$G$2^4)*J17*COS(B17/$G$2)^4 *TAN(B17/$G$2)*(5-TAN(B17/$G$2)^2 + 9*L17)</f>
        <v>3.1904512437657614E-2</v>
      </c>
      <c r="V17" s="1">
        <f>$S$2/(720*$G$2^6) *J17*COS(B17/$G$2)^6 * TAN(B17/$G$2) * (61 -58*TAN(B17/$G$2)^2 + TAN(B17/$G$2)^4)</f>
        <v>1.0401179345212933E-6</v>
      </c>
      <c r="W17" s="1">
        <f t="shared" si="17"/>
        <v>4320669.5516502606</v>
      </c>
      <c r="X17" s="1">
        <f t="shared" si="18"/>
        <v>2376.9340141664907</v>
      </c>
      <c r="Y17" s="39">
        <f t="shared" si="7"/>
        <v>0.79665043387477918</v>
      </c>
      <c r="Z17" s="1">
        <f t="shared" si="19"/>
        <v>1.2977950464116388E-4</v>
      </c>
      <c r="AA17" s="23">
        <f t="shared" si="9"/>
        <v>6386621.7700830912</v>
      </c>
      <c r="AB17">
        <f>IF(ISBLANK('LLh&gt;UTM'!B17),"",($AA17+D17) * COS(B17/$G$2) * COS(C17/$G$2))</f>
        <v>4940361.2802946074</v>
      </c>
      <c r="AC17">
        <f>IF(ISBLANK('LLh&gt;UTM'!B17),"",($AA17+D17) * COS(B17/$G$2) * SIN(C17/$G$2))</f>
        <v>-452685.34389639273</v>
      </c>
      <c r="AD17">
        <f>IF(ISBLANK('LLh&gt;UTM'!B17),"",($AA17 * (1-$K$2)+D17) * SIN(B17/$G$2))</f>
        <v>3995490.6168799638</v>
      </c>
      <c r="AF17" s="17">
        <v>14</v>
      </c>
      <c r="AG17" s="56">
        <f>IF(ISBLANK('XYZ&gt;LLh'!B17),"",'XYZ&gt;LLh'!B17)</f>
        <v>4940361.2802946074</v>
      </c>
      <c r="AH17" s="56">
        <f>IF(ISBLANK('XYZ&gt;LLh'!B17),"",'XYZ&gt;LLh'!C17)</f>
        <v>-452685.34389639273</v>
      </c>
      <c r="AI17" s="56">
        <f>IF(ISBLANK('XYZ&gt;LLh'!B17),"",'XYZ&gt;LLh'!D17)</f>
        <v>3995490.6168799638</v>
      </c>
      <c r="AJ17">
        <f t="shared" si="10"/>
        <v>4961057.7098450251</v>
      </c>
      <c r="AK17">
        <f t="shared" si="11"/>
        <v>0.67964842503058631</v>
      </c>
      <c r="AL17" s="23">
        <f t="shared" si="12"/>
        <v>6386621.7700830912</v>
      </c>
      <c r="AM17" s="20">
        <f>IF(ISBLANK('XYZ&gt;LLh'!B17),"",ATAN((AI17+$M$2*$I$2*SIN(AK17)^3)/(AJ17-$K$2*$H$2*COS(AK17)^3))* $G$2)</f>
        <v>39.035080823000008</v>
      </c>
      <c r="AN17">
        <f>IF(ISBLANK('XYZ&gt;LLh'!B17),"",ATAN(AH17/AG17) * $G$2)</f>
        <v>-5.2353931779999998</v>
      </c>
      <c r="AO17">
        <f>IF(ISBLANK('XYZ&gt;LLh'!B17),"", AJ17/ COS(AM17/$G$2) - AL17)</f>
        <v>234.56700000073761</v>
      </c>
    </row>
    <row r="18" spans="1:41" x14ac:dyDescent="0.2">
      <c r="A18" s="17">
        <v>15</v>
      </c>
      <c r="B18" s="18">
        <f>IF(ISBLANK('LLh&gt;UTM'!B18),"",'LLh&gt;UTM'!B18)</f>
        <v>39.035080794999999</v>
      </c>
      <c r="C18" s="18">
        <f>IF(ISBLANK('LLh&gt;UTM'!C18),"",'LLh&gt;UTM'!C18)</f>
        <v>-5.235393234</v>
      </c>
      <c r="D18" s="45">
        <f>IF(ISBLANK('LLh&gt;UTM'!D18),"",'LLh&gt;UTM'!D18)</f>
        <v>235.56700000000001</v>
      </c>
      <c r="E18" s="33">
        <f>IF(ISBLANK('LLh&gt;UTM'!B18),"",SUM(P18:R18)+500000)</f>
        <v>306518.74259853433</v>
      </c>
      <c r="F18" s="34">
        <f>IF(ISBLANK('LLh&gt;UTM'!B18),"",SUM(W18:Z18))</f>
        <v>4323047.2794561079</v>
      </c>
      <c r="G18" s="35">
        <f>IF(ISBLANK('LLh&gt;UTM'!B18),"",TRUNC((C18/6)+31))</f>
        <v>30</v>
      </c>
      <c r="H18" s="1">
        <f t="shared" si="13"/>
        <v>-3</v>
      </c>
      <c r="I18" s="24">
        <f t="shared" si="14"/>
        <v>-2.235393234</v>
      </c>
      <c r="J18">
        <f>$N$2/SQRT(1+L18)</f>
        <v>6386621.7700728439</v>
      </c>
      <c r="K18">
        <f>$O$2*B18+$P$2*SIN((2*B18) / $G$2)+$Q$2*SIN((4*B18) / $G$2)+$R$2*SIN((6*B18) / $G$2)</f>
        <v>4322398.5079462295</v>
      </c>
      <c r="L18">
        <f>($M$2*COS(B18/$G$2)^2)</f>
        <v>4.0663216814058279E-3</v>
      </c>
      <c r="M18" s="27">
        <f>$S$2/$G$2*J18*COS(B18/$G$2)</f>
        <v>86548.977976413124</v>
      </c>
      <c r="N18" s="21">
        <f>$S$2/(6*$G$2^3) *J18*COS(B18/$G$2)^3*(1-TAN(B18/$G$2)^2+L18)</f>
        <v>0.91909199676691788</v>
      </c>
      <c r="O18">
        <f>$S$2/(120*$G$2^5)*J18*COS(B18/$G$2)^5* (5 - 18*TAN(B18/$G$2)^2 + TAN(B18/$G$2)^4 + L18*(14 - 58*TAN(B18/$G$2)^2) )</f>
        <v>-1.5833898163212216E-4</v>
      </c>
      <c r="P18" s="26">
        <f t="shared" si="15"/>
        <v>-193470.99977808891</v>
      </c>
      <c r="Q18" s="27">
        <f t="shared" si="16"/>
        <v>-10.266461448195576</v>
      </c>
      <c r="R18" s="38">
        <f t="shared" si="4"/>
        <v>8.838071442904662E-3</v>
      </c>
      <c r="S18" s="1">
        <f>$S$2*K18</f>
        <v>4320669.5485430509</v>
      </c>
      <c r="T18" s="1">
        <f>$S$2/(2*$G$2^2)*J18*COS(B18/$G$2)^2*TAN(B18/$G$2)</f>
        <v>475.67385666161778</v>
      </c>
      <c r="U18" s="1">
        <f>$S$2/(24*$G$2^4)*J18*COS(B18/$G$2)^4 *TAN(B18/$G$2)*(5-TAN(B18/$G$2)^2 + 9*L18)</f>
        <v>3.1904512466081468E-2</v>
      </c>
      <c r="V18" s="1">
        <f>$S$2/(720*$G$2^6) *J18*COS(B18/$G$2)^6 * TAN(B18/$G$2) * (61 -58*TAN(B18/$G$2)^2 + TAN(B18/$G$2)^4)</f>
        <v>1.0401179392764118E-6</v>
      </c>
      <c r="W18" s="1">
        <f t="shared" si="17"/>
        <v>4320669.5485430509</v>
      </c>
      <c r="X18" s="1">
        <f t="shared" si="18"/>
        <v>2376.9341327634716</v>
      </c>
      <c r="Y18" s="39">
        <f t="shared" si="7"/>
        <v>0.79665051441374291</v>
      </c>
      <c r="Z18" s="1">
        <f t="shared" si="19"/>
        <v>1.2977952474152381E-4</v>
      </c>
      <c r="AA18" s="23">
        <f t="shared" si="9"/>
        <v>6386621.7700728429</v>
      </c>
      <c r="AB18">
        <f>IF(ISBLANK('LLh&gt;UTM'!B18),"",($AA18+D18) * COS(B18/$G$2) * COS(C18/$G$2))</f>
        <v>4940362.0553217819</v>
      </c>
      <c r="AC18">
        <f>IF(ISBLANK('LLh&gt;UTM'!B18),"",($AA18+D18) * COS(B18/$G$2) * SIN(C18/$G$2))</f>
        <v>-452685.41978131316</v>
      </c>
      <c r="AD18">
        <f>IF(ISBLANK('LLh&gt;UTM'!B18),"",($AA18 * (1-$K$2)+D18) * SIN(B18/$G$2))</f>
        <v>3995491.244261452</v>
      </c>
      <c r="AF18" s="17">
        <v>15</v>
      </c>
      <c r="AG18" s="56">
        <f>IF(ISBLANK('XYZ&gt;LLh'!B18),"",'XYZ&gt;LLh'!B18)</f>
        <v>4940362.0553217819</v>
      </c>
      <c r="AH18" s="60">
        <f>IF(ISBLANK('XYZ&gt;LLh'!B18),"",'XYZ&gt;LLh'!C18)</f>
        <v>-452685.41978131316</v>
      </c>
      <c r="AI18" s="56">
        <f>IF(ISBLANK('XYZ&gt;LLh'!B18),"",'XYZ&gt;LLh'!D18)</f>
        <v>3995491.244261452</v>
      </c>
      <c r="AJ18">
        <f t="shared" si="10"/>
        <v>4961058.4885632871</v>
      </c>
      <c r="AK18">
        <f t="shared" si="11"/>
        <v>0.67964842505806677</v>
      </c>
      <c r="AL18" s="23">
        <f t="shared" si="12"/>
        <v>6386621.7700728429</v>
      </c>
      <c r="AM18" s="20">
        <f>IF(ISBLANK('XYZ&gt;LLh'!B18),"",ATAN((AI18+$M$2*$I$2*SIN(AK18)^3)/(AJ18-$K$2*$H$2*COS(AK18)^3))* $G$2)</f>
        <v>39.035080795000006</v>
      </c>
      <c r="AN18">
        <f>IF(ISBLANK('XYZ&gt;LLh'!B18),"",ATAN(AH18/AG18) * $G$2)</f>
        <v>-5.2353932340000009</v>
      </c>
      <c r="AO18">
        <f>IF(ISBLANK('XYZ&gt;LLh'!B18),"", AJ18/ COS(AM18/$G$2) - AL18)</f>
        <v>235.56699999980628</v>
      </c>
    </row>
    <row r="19" spans="1:41" x14ac:dyDescent="0.2">
      <c r="A19" s="17">
        <v>16</v>
      </c>
      <c r="B19" s="18">
        <f>IF(ISBLANK('LLh&gt;UTM'!B19),"",'LLh&gt;UTM'!B19)</f>
        <v>39.035080813999997</v>
      </c>
      <c r="C19" s="18">
        <f>IF(ISBLANK('LLh&gt;UTM'!C19),"",'LLh&gt;UTM'!C19)</f>
        <v>-5.2353931630000003</v>
      </c>
      <c r="D19" s="45">
        <f>IF(ISBLANK('LLh&gt;UTM'!D19),"",'LLh&gt;UTM'!D19)</f>
        <v>236.56700000000001</v>
      </c>
      <c r="E19" s="33">
        <f>IF(ISBLANK('LLh&gt;UTM'!B19),"",SUM(P19:R19)+500000)</f>
        <v>306518.74879633135</v>
      </c>
      <c r="F19" s="34">
        <f>IF(ISBLANK('LLh&gt;UTM'!B19),"",SUM(W19:Z19))</f>
        <v>4323047.281413815</v>
      </c>
      <c r="G19" s="35">
        <f>IF(ISBLANK('LLh&gt;UTM'!B19),"",TRUNC((C19/6)+31))</f>
        <v>30</v>
      </c>
      <c r="H19" s="1">
        <f t="shared" si="13"/>
        <v>-3</v>
      </c>
      <c r="I19" s="24">
        <f t="shared" si="14"/>
        <v>-2.2353931630000003</v>
      </c>
      <c r="J19">
        <f>$N$2/SQRT(1+L19)</f>
        <v>6386621.7700797981</v>
      </c>
      <c r="K19">
        <f>$O$2*B19+$P$2*SIN((2*B19) / $G$2)+$Q$2*SIN((4*B19) / $G$2)+$R$2*SIN((6*B19) / $G$2)</f>
        <v>4322398.5100555373</v>
      </c>
      <c r="L19">
        <f>($M$2*COS(B19/$G$2)^2)</f>
        <v>4.0663216792191969E-3</v>
      </c>
      <c r="M19" s="27">
        <f>$S$2/$G$2*J19*COS(B19/$G$2)</f>
        <v>86548.97795323687</v>
      </c>
      <c r="N19" s="21">
        <f>$S$2/(6*$G$2^3) *J19*COS(B19/$G$2)^3*(1-TAN(B19/$G$2)^2+L19)</f>
        <v>0.91909199365790417</v>
      </c>
      <c r="O19">
        <f>$S$2/(120*$G$2^5)*J19*COS(B19/$G$2)^5* (5 - 18*TAN(B19/$G$2)^2 + TAN(B19/$G$2)^4 + L19*(14 - 58*TAN(B19/$G$2)^2) )</f>
        <v>-1.5833898178556778E-4</v>
      </c>
      <c r="P19" s="26">
        <f t="shared" si="15"/>
        <v>-193470.99358130345</v>
      </c>
      <c r="Q19" s="27">
        <f t="shared" si="16"/>
        <v>-10.266460435224912</v>
      </c>
      <c r="R19" s="38">
        <f t="shared" si="4"/>
        <v>8.8380700479066369E-3</v>
      </c>
      <c r="S19" s="1">
        <f>$S$2*K19</f>
        <v>4320669.5506515149</v>
      </c>
      <c r="T19" s="1">
        <f>$S$2/(2*$G$2^2)*J19*COS(B19/$G$2)^2*TAN(B19/$G$2)</f>
        <v>475.67385672878896</v>
      </c>
      <c r="U19" s="1">
        <f>$S$2/(24*$G$2^4)*J19*COS(B19/$G$2)^4 *TAN(B19/$G$2)*(5-TAN(B19/$G$2)^2 + 9*L19)</f>
        <v>3.1904512446793855E-2</v>
      </c>
      <c r="V19" s="1">
        <f>$S$2/(720*$G$2^6) *J19*COS(B19/$G$2)^6 * TAN(B19/$G$2) * (61 -58*TAN(B19/$G$2)^2 + TAN(B19/$G$2)^4)</f>
        <v>1.0401179360497249E-6</v>
      </c>
      <c r="W19" s="1">
        <f t="shared" si="17"/>
        <v>4320669.5506515149</v>
      </c>
      <c r="X19" s="1">
        <f t="shared" si="18"/>
        <v>2376.9339821079552</v>
      </c>
      <c r="Y19" s="39">
        <f t="shared" si="7"/>
        <v>0.79665041272008341</v>
      </c>
      <c r="Z19" s="1">
        <f t="shared" si="19"/>
        <v>1.297794996067713E-4</v>
      </c>
      <c r="AA19" s="23">
        <f t="shared" si="9"/>
        <v>6386621.7700797981</v>
      </c>
      <c r="AB19">
        <f>IF(ISBLANK('LLh&gt;UTM'!B19),"",($AA19+D19) * COS(B19/$G$2) * COS(C19/$G$2))</f>
        <v>4940362.828079829</v>
      </c>
      <c r="AC19">
        <f>IF(ISBLANK('LLh&gt;UTM'!B19),"",($AA19+D19) * COS(B19/$G$2) * SIN(C19/$G$2))</f>
        <v>-452685.48441572179</v>
      </c>
      <c r="AD19">
        <f>IF(ISBLANK('LLh&gt;UTM'!B19),"",($AA19 * (1-$K$2)+D19) * SIN(B19/$G$2))</f>
        <v>3995491.8756960398</v>
      </c>
      <c r="AF19" s="17">
        <v>16</v>
      </c>
      <c r="AG19" s="56">
        <f>IF(ISBLANK('XYZ&gt;LLh'!B19),"",'XYZ&gt;LLh'!B19)</f>
        <v>4940362.828079829</v>
      </c>
      <c r="AH19" s="56">
        <f>IF(ISBLANK('XYZ&gt;LLh'!B19),"",'XYZ&gt;LLh'!C19)</f>
        <v>-452685.48441572179</v>
      </c>
      <c r="AI19" s="56">
        <f>IF(ISBLANK('XYZ&gt;LLh'!B19),"",'XYZ&gt;LLh'!D19)</f>
        <v>3995491.8756960398</v>
      </c>
      <c r="AJ19">
        <f t="shared" si="10"/>
        <v>4961059.2639953038</v>
      </c>
      <c r="AK19">
        <f t="shared" si="11"/>
        <v>0.6796484259052783</v>
      </c>
      <c r="AL19" s="23">
        <f t="shared" si="12"/>
        <v>6386621.7700797981</v>
      </c>
      <c r="AM19" s="20">
        <f>IF(ISBLANK('XYZ&gt;LLh'!B19),"",ATAN((AI19+$M$2*$I$2*SIN(AK19)^3)/(AJ19-$K$2*$H$2*COS(AK19)^3))* $G$2)</f>
        <v>39.035080813999997</v>
      </c>
      <c r="AN19">
        <f>IF(ISBLANK('XYZ&gt;LLh'!B19),"",ATAN(AH19/AG19) * $G$2)</f>
        <v>-5.2353931630000012</v>
      </c>
      <c r="AO19">
        <f>IF(ISBLANK('XYZ&gt;LLh'!B19),"", AJ19/ COS(AM19/$G$2) - AL19)</f>
        <v>236.56699999980628</v>
      </c>
    </row>
    <row r="20" spans="1:41" x14ac:dyDescent="0.2">
      <c r="A20" s="17">
        <v>17</v>
      </c>
      <c r="B20" s="18">
        <f>IF(ISBLANK('LLh&gt;UTM'!B20),"",'LLh&gt;UTM'!B20)</f>
        <v>39.035080866000001</v>
      </c>
      <c r="C20" s="18">
        <f>IF(ISBLANK('LLh&gt;UTM'!C20),"",'LLh&gt;UTM'!C20)</f>
        <v>-5.235393148</v>
      </c>
      <c r="D20" s="45">
        <f>IF(ISBLANK('LLh&gt;UTM'!D20),"",'LLh&gt;UTM'!D20)</f>
        <v>237.56700000000001</v>
      </c>
      <c r="E20" s="33">
        <f>IF(ISBLANK('LLh&gt;UTM'!B20),"",SUM(P20:R20)+500000)</f>
        <v>306518.75023665797</v>
      </c>
      <c r="F20" s="34">
        <f>IF(ISBLANK('LLh&gt;UTM'!B20),"",SUM(W20:Z20))</f>
        <v>4323047.2871533437</v>
      </c>
      <c r="G20" s="35">
        <f>IF(ISBLANK('LLh&gt;UTM'!B20),"",TRUNC((C20/6)+31))</f>
        <v>30</v>
      </c>
      <c r="H20" s="1">
        <f t="shared" si="13"/>
        <v>-3</v>
      </c>
      <c r="I20" s="24">
        <f t="shared" si="14"/>
        <v>-2.235393148</v>
      </c>
      <c r="J20">
        <f>$N$2/SQRT(1+L20)</f>
        <v>6386621.7700988306</v>
      </c>
      <c r="K20">
        <f>$O$2*B20+$P$2*SIN((2*B20) / $G$2)+$Q$2*SIN((4*B20) / $G$2)+$R$2*SIN((6*B20) / $G$2)</f>
        <v>4322398.5158283776</v>
      </c>
      <c r="L20">
        <f>($M$2*COS(B20/$G$2)^2)</f>
        <v>4.0663216732347322E-3</v>
      </c>
      <c r="M20" s="27">
        <f>$S$2/$G$2*J20*COS(B20/$G$2)</f>
        <v>86548.977889807094</v>
      </c>
      <c r="N20" s="21">
        <f>$S$2/(6*$G$2^3) *J20*COS(B20/$G$2)^3*(1-TAN(B20/$G$2)^2+L20)</f>
        <v>0.91909198514902091</v>
      </c>
      <c r="O20">
        <f>$S$2/(120*$G$2^5)*J20*COS(B20/$G$2)^5* (5 - 18*TAN(B20/$G$2)^2 + TAN(B20/$G$2)^4 + L20*(14 - 58*TAN(B20/$G$2)^2) )</f>
        <v>-1.583389822055247E-4</v>
      </c>
      <c r="P20" s="26">
        <f t="shared" si="15"/>
        <v>-193470.99214127829</v>
      </c>
      <c r="Q20" s="27">
        <f t="shared" si="16"/>
        <v>-10.266460133507904</v>
      </c>
      <c r="R20" s="38">
        <f t="shared" si="4"/>
        <v>8.8380697748201651E-3</v>
      </c>
      <c r="S20" s="1">
        <f>$S$2*K20</f>
        <v>4320669.5564220464</v>
      </c>
      <c r="T20" s="1">
        <f>$S$2/(2*$G$2^2)*J20*COS(B20/$G$2)^2*TAN(B20/$G$2)</f>
        <v>475.67385691262655</v>
      </c>
      <c r="U20" s="1">
        <f>$S$2/(24*$G$2^4)*J20*COS(B20/$G$2)^4 *TAN(B20/$G$2)*(5-TAN(B20/$G$2)^2 + 9*L20)</f>
        <v>3.190451239400674E-2</v>
      </c>
      <c r="V20" s="1">
        <f>$S$2/(720*$G$2^6) *J20*COS(B20/$G$2)^6 * TAN(B20/$G$2) * (61 -58*TAN(B20/$G$2)^2 + TAN(B20/$G$2)^4)</f>
        <v>1.0401179272187909E-6</v>
      </c>
      <c r="W20" s="1">
        <f t="shared" si="17"/>
        <v>4320669.5564220464</v>
      </c>
      <c r="X20" s="1">
        <f t="shared" si="18"/>
        <v>2376.9339511270446</v>
      </c>
      <c r="Y20" s="39">
        <f t="shared" si="7"/>
        <v>0.7966503900191706</v>
      </c>
      <c r="Z20" s="1">
        <f t="shared" si="19"/>
        <v>1.297794932798008E-4</v>
      </c>
      <c r="AA20" s="23">
        <f t="shared" si="9"/>
        <v>6386621.7700988306</v>
      </c>
      <c r="AB20">
        <f>IF(ISBLANK('LLh&gt;UTM'!B20),"",($AA20+D20) * COS(B20/$G$2) * COS(C20/$G$2))</f>
        <v>4940363.5980976876</v>
      </c>
      <c r="AC20">
        <f>IF(ISBLANK('LLh&gt;UTM'!B20),"",($AA20+D20) * COS(B20/$G$2) * SIN(C20/$G$2))</f>
        <v>-452685.5536682207</v>
      </c>
      <c r="AD20">
        <f>IF(ISBLANK('LLh&gt;UTM'!B20),"",($AA20 * (1-$K$2)+D20) * SIN(B20/$G$2))</f>
        <v>3995492.5099764224</v>
      </c>
      <c r="AF20" s="17">
        <v>17</v>
      </c>
      <c r="AG20" s="56">
        <f>IF(ISBLANK('XYZ&gt;LLh'!B20),"",'XYZ&gt;LLh'!B20)</f>
        <v>4940363.5980976876</v>
      </c>
      <c r="AH20" s="56">
        <f>IF(ISBLANK('XYZ&gt;LLh'!B20),"",'XYZ&gt;LLh'!C20)</f>
        <v>-452685.5536682207</v>
      </c>
      <c r="AI20" s="56">
        <f>IF(ISBLANK('XYZ&gt;LLh'!B20),"",'XYZ&gt;LLh'!D20)</f>
        <v>3995492.5099764224</v>
      </c>
      <c r="AJ20">
        <f t="shared" si="10"/>
        <v>4961060.037119953</v>
      </c>
      <c r="AK20">
        <f t="shared" si="11"/>
        <v>0.67964842732804576</v>
      </c>
      <c r="AL20" s="23">
        <f t="shared" si="12"/>
        <v>6386621.7700988306</v>
      </c>
      <c r="AM20" s="20">
        <f>IF(ISBLANK('XYZ&gt;LLh'!B20),"",ATAN((AI20+$M$2*$I$2*SIN(AK20)^3)/(AJ20-$K$2*$H$2*COS(AK20)^3))* $G$2)</f>
        <v>39.035080866000001</v>
      </c>
      <c r="AN20">
        <f>IF(ISBLANK('XYZ&gt;LLh'!B20),"",ATAN(AH20/AG20) * $G$2)</f>
        <v>-5.2353931480000009</v>
      </c>
      <c r="AO20">
        <f>IF(ISBLANK('XYZ&gt;LLh'!B20),"", AJ20/ COS(AM20/$G$2) - AL20)</f>
        <v>237.56699999887496</v>
      </c>
    </row>
    <row r="21" spans="1:41" x14ac:dyDescent="0.2">
      <c r="A21" s="17">
        <v>18</v>
      </c>
      <c r="B21" s="18">
        <f>IF(ISBLANK('LLh&gt;UTM'!B21),"",'LLh&gt;UTM'!B21)</f>
        <v>39.035080856</v>
      </c>
      <c r="C21" s="18">
        <f>IF(ISBLANK('LLh&gt;UTM'!C21),"",'LLh&gt;UTM'!C21)</f>
        <v>-5.2353931720000002</v>
      </c>
      <c r="D21" s="45">
        <f>IF(ISBLANK('LLh&gt;UTM'!D21),"",'LLh&gt;UTM'!D21)</f>
        <v>238.56700000000001</v>
      </c>
      <c r="E21" s="33">
        <f>IF(ISBLANK('LLh&gt;UTM'!B21),"",SUM(P21:R21)+500000)</f>
        <v>306518.74813186668</v>
      </c>
      <c r="F21" s="34">
        <f>IF(ISBLANK('LLh&gt;UTM'!B21),"",SUM(W21:Z21))</f>
        <v>4323047.2860945221</v>
      </c>
      <c r="G21" s="35">
        <f>IF(ISBLANK('LLh&gt;UTM'!B21),"",TRUNC((C21/6)+31))</f>
        <v>30</v>
      </c>
      <c r="H21" s="1">
        <f t="shared" si="13"/>
        <v>-3</v>
      </c>
      <c r="I21" s="24">
        <f t="shared" si="14"/>
        <v>-2.2353931720000002</v>
      </c>
      <c r="J21">
        <f>$N$2/SQRT(1+L21)</f>
        <v>6386621.7700951695</v>
      </c>
      <c r="K21">
        <f>$O$2*B21+$P$2*SIN((2*B21) / $G$2)+$Q$2*SIN((4*B21) / $G$2)+$R$2*SIN((6*B21) / $G$2)</f>
        <v>4322398.514718215</v>
      </c>
      <c r="L21">
        <f>($M$2*COS(B21/$G$2)^2)</f>
        <v>4.0663216743855911E-3</v>
      </c>
      <c r="M21" s="27">
        <f>$S$2/$G$2*J21*COS(B21/$G$2)</f>
        <v>86548.977902005106</v>
      </c>
      <c r="N21" s="21">
        <f>$S$2/(6*$G$2^3) *J21*COS(B21/$G$2)^3*(1-TAN(B21/$G$2)^2+L21)</f>
        <v>0.91909198678534443</v>
      </c>
      <c r="O21">
        <f>$S$2/(120*$G$2^5)*J21*COS(B21/$G$2)^5* (5 - 18*TAN(B21/$G$2)^2 + TAN(B21/$G$2)^4 + L21*(14 - 58*TAN(B21/$G$2)^2) )</f>
        <v>-1.5833898212476387E-4</v>
      </c>
      <c r="P21" s="26">
        <f t="shared" si="15"/>
        <v>-193470.99424572111</v>
      </c>
      <c r="Q21" s="27">
        <f t="shared" si="16"/>
        <v>-10.266460482459442</v>
      </c>
      <c r="R21" s="38">
        <f t="shared" si="4"/>
        <v>8.838070244756099E-3</v>
      </c>
      <c r="S21" s="1">
        <f>$S$2*K21</f>
        <v>4320669.555312328</v>
      </c>
      <c r="T21" s="1">
        <f>$S$2/(2*$G$2^2)*J21*COS(B21/$G$2)^2*TAN(B21/$G$2)</f>
        <v>475.67385687727318</v>
      </c>
      <c r="U21" s="1">
        <f>$S$2/(24*$G$2^4)*J21*COS(B21/$G$2)^4 *TAN(B21/$G$2)*(5-TAN(B21/$G$2)^2 + 9*L21)</f>
        <v>3.1904512404158113E-2</v>
      </c>
      <c r="V21" s="1">
        <f>$S$2/(720*$G$2^6) *J21*COS(B21/$G$2)^6 * TAN(B21/$G$2) * (61 -58*TAN(B21/$G$2)^2 + TAN(B21/$G$2)^4)</f>
        <v>1.0401179289170472E-6</v>
      </c>
      <c r="W21" s="1">
        <f t="shared" si="17"/>
        <v>4320669.555312328</v>
      </c>
      <c r="X21" s="1">
        <f t="shared" si="18"/>
        <v>2376.9340019896531</v>
      </c>
      <c r="Y21" s="39">
        <f t="shared" si="7"/>
        <v>0.79665042448517176</v>
      </c>
      <c r="Z21" s="1">
        <f t="shared" si="19"/>
        <v>1.2977950185186026E-4</v>
      </c>
      <c r="AA21" s="23">
        <f t="shared" si="9"/>
        <v>6386621.7700951695</v>
      </c>
      <c r="AB21">
        <f>IF(ISBLANK('LLh&gt;UTM'!B21),"",($AA21+D21) * COS(B21/$G$2) * COS(C21/$G$2))</f>
        <v>4940364.3721243767</v>
      </c>
      <c r="AC21">
        <f>IF(ISBLANK('LLh&gt;UTM'!B21),"",($AA21+D21) * COS(B21/$G$2) * SIN(C21/$G$2))</f>
        <v>-452685.62667908188</v>
      </c>
      <c r="AD21">
        <f>IF(ISBLANK('LLh&gt;UTM'!B21),"",($AA21 * (1-$K$2)+D21) * SIN(B21/$G$2))</f>
        <v>3995493.1389101618</v>
      </c>
      <c r="AF21" s="17">
        <v>18</v>
      </c>
      <c r="AG21" s="56">
        <f>IF(ISBLANK('XYZ&gt;LLh'!B21),"",'XYZ&gt;LLh'!B21)</f>
        <v>4940364.3721243767</v>
      </c>
      <c r="AH21" s="56">
        <f>IF(ISBLANK('XYZ&gt;LLh'!B21),"",'XYZ&gt;LLh'!C21)</f>
        <v>-452685.62667908188</v>
      </c>
      <c r="AI21" s="56">
        <f>IF(ISBLANK('XYZ&gt;LLh'!B21),"",'XYZ&gt;LLh'!D21)</f>
        <v>3995493.1389101618</v>
      </c>
      <c r="AJ21">
        <f t="shared" si="10"/>
        <v>4961060.8145796517</v>
      </c>
      <c r="AK21">
        <f t="shared" si="11"/>
        <v>0.67964842766946543</v>
      </c>
      <c r="AL21" s="23">
        <f t="shared" si="12"/>
        <v>6386621.7700951695</v>
      </c>
      <c r="AM21" s="20">
        <f>IF(ISBLANK('XYZ&gt;LLh'!B21),"",ATAN((AI21+$M$2*$I$2*SIN(AK21)^3)/(AJ21-$K$2*$H$2*COS(AK21)^3))* $G$2)</f>
        <v>39.035080856000008</v>
      </c>
      <c r="AN21">
        <f>IF(ISBLANK('XYZ&gt;LLh'!B21),"",ATAN(AH21/AG21) * $G$2)</f>
        <v>-5.2353931720000011</v>
      </c>
      <c r="AO21">
        <f>IF(ISBLANK('XYZ&gt;LLh'!B21),"", AJ21/ COS(AM21/$G$2) - AL21)</f>
        <v>238.56699999980628</v>
      </c>
    </row>
    <row r="22" spans="1:41" x14ac:dyDescent="0.2">
      <c r="A22" s="17">
        <v>19</v>
      </c>
      <c r="B22" s="18">
        <f>IF(ISBLANK('LLh&gt;UTM'!B22),"",'LLh&gt;UTM'!B22)</f>
        <v>39.035080886000003</v>
      </c>
      <c r="C22" s="18">
        <f>IF(ISBLANK('LLh&gt;UTM'!C22),"",'LLh&gt;UTM'!C22)</f>
        <v>-5.2353931579999999</v>
      </c>
      <c r="D22" s="45">
        <f>IF(ISBLANK('LLh&gt;UTM'!D22),"",'LLh&gt;UTM'!D22)</f>
        <v>239.56700000000001</v>
      </c>
      <c r="E22" s="33">
        <f>IF(ISBLANK('LLh&gt;UTM'!B22),"",SUM(P22:R22)+500000)</f>
        <v>306518.74942560197</v>
      </c>
      <c r="F22" s="34">
        <f>IF(ISBLANK('LLh&gt;UTM'!B22),"",SUM(W22:Z22))</f>
        <v>4323047.2893944113</v>
      </c>
      <c r="G22" s="35">
        <f>IF(ISBLANK('LLh&gt;UTM'!B22),"",TRUNC((C22/6)+31))</f>
        <v>30</v>
      </c>
      <c r="H22" s="1">
        <f t="shared" si="13"/>
        <v>-3</v>
      </c>
      <c r="I22" s="24">
        <f t="shared" si="14"/>
        <v>-2.2353931579999999</v>
      </c>
      <c r="J22">
        <f>$N$2/SQRT(1+L22)</f>
        <v>6386621.7701061517</v>
      </c>
      <c r="K22">
        <f>$O$2*B22+$P$2*SIN((2*B22) / $G$2)+$Q$2*SIN((4*B22) / $G$2)+$R$2*SIN((6*B22) / $G$2)</f>
        <v>4322398.5180486999</v>
      </c>
      <c r="L22">
        <f>($M$2*COS(B22/$G$2)^2)</f>
        <v>4.0663216709330144E-3</v>
      </c>
      <c r="M22" s="27">
        <f>$S$2/$G$2*J22*COS(B22/$G$2)</f>
        <v>86548.977865411041</v>
      </c>
      <c r="N22" s="21">
        <f>$S$2/(6*$G$2^3) *J22*COS(B22/$G$2)^3*(1-TAN(B22/$G$2)^2+L22)</f>
        <v>0.91909198187637409</v>
      </c>
      <c r="O22">
        <f>$S$2/(120*$G$2^5)*J22*COS(B22/$G$2)^5* (5 - 18*TAN(B22/$G$2)^2 + TAN(B22/$G$2)^4 + L22*(14 - 58*TAN(B22/$G$2)^2) )</f>
        <v>-1.583389823670466E-4</v>
      </c>
      <c r="P22" s="26">
        <f t="shared" si="15"/>
        <v>-193470.99295223327</v>
      </c>
      <c r="Q22" s="27">
        <f t="shared" si="16"/>
        <v>-10.266460234732314</v>
      </c>
      <c r="R22" s="38">
        <f t="shared" si="4"/>
        <v>8.8380699815208061E-3</v>
      </c>
      <c r="S22" s="1">
        <f>$S$2*K22</f>
        <v>4320669.5586414803</v>
      </c>
      <c r="T22" s="1">
        <f>$S$2/(2*$G$2^2)*J22*COS(B22/$G$2)^2*TAN(B22/$G$2)</f>
        <v>475.67385698333328</v>
      </c>
      <c r="U22" s="1">
        <f>$S$2/(24*$G$2^4)*J22*COS(B22/$G$2)^4 *TAN(B22/$G$2)*(5-TAN(B22/$G$2)^2 + 9*L22)</f>
        <v>3.1904512373704008E-2</v>
      </c>
      <c r="V22" s="1">
        <f>$S$2/(720*$G$2^6) *J22*COS(B22/$G$2)^6 * TAN(B22/$G$2) * (61 -58*TAN(B22/$G$2)^2 + TAN(B22/$G$2)^4)</f>
        <v>1.0401179238222781E-6</v>
      </c>
      <c r="W22" s="1">
        <f t="shared" si="17"/>
        <v>4320669.5586414803</v>
      </c>
      <c r="X22" s="1">
        <f t="shared" si="18"/>
        <v>2376.9339727467268</v>
      </c>
      <c r="Y22" s="39">
        <f t="shared" si="7"/>
        <v>0.79665040376743246</v>
      </c>
      <c r="Z22" s="1">
        <f t="shared" si="19"/>
        <v>1.2977949633940545E-4</v>
      </c>
      <c r="AA22" s="23">
        <f t="shared" si="9"/>
        <v>6386621.7701061508</v>
      </c>
      <c r="AB22">
        <f>IF(ISBLANK('LLh&gt;UTM'!B22),"",($AA22+D22) * COS(B22/$G$2) * COS(C22/$G$2))</f>
        <v>4940365.1436661603</v>
      </c>
      <c r="AC22">
        <f>IF(ISBLANK('LLh&gt;UTM'!B22),"",($AA22+D22) * COS(B22/$G$2) * SIN(C22/$G$2))</f>
        <v>-452685.69615816732</v>
      </c>
      <c r="AD22">
        <f>IF(ISBLANK('LLh&gt;UTM'!B22),"",($AA22 * (1-$K$2)+D22) * SIN(B22/$G$2))</f>
        <v>3995493.7712933496</v>
      </c>
      <c r="AF22" s="17">
        <v>19</v>
      </c>
      <c r="AG22" s="56">
        <f>IF(ISBLANK('XYZ&gt;LLh'!B22),"",'XYZ&gt;LLh'!B22)</f>
        <v>4940365.1436661603</v>
      </c>
      <c r="AH22" s="56">
        <f>IF(ISBLANK('XYZ&gt;LLh'!B22),"",'XYZ&gt;LLh'!C22)</f>
        <v>-452685.69615816732</v>
      </c>
      <c r="AI22" s="56">
        <f>IF(ISBLANK('XYZ&gt;LLh'!B22),"",'XYZ&gt;LLh'!D22)</f>
        <v>3995493.7712933496</v>
      </c>
      <c r="AJ22">
        <f t="shared" si="10"/>
        <v>4961061.589242545</v>
      </c>
      <c r="AK22">
        <f t="shared" si="11"/>
        <v>0.67964842870852848</v>
      </c>
      <c r="AL22" s="23">
        <f t="shared" si="12"/>
        <v>6386621.7701061508</v>
      </c>
      <c r="AM22" s="20">
        <f>IF(ISBLANK('XYZ&gt;LLh'!B22),"",ATAN((AI22+$M$2*$I$2*SIN(AK22)^3)/(AJ22-$K$2*$H$2*COS(AK22)^3))* $G$2)</f>
        <v>39.03508088600001</v>
      </c>
      <c r="AN22">
        <f>IF(ISBLANK('XYZ&gt;LLh'!B22),"",ATAN(AH22/AG22) * $G$2)</f>
        <v>-5.2353931580000008</v>
      </c>
      <c r="AO22">
        <f>IF(ISBLANK('XYZ&gt;LLh'!B22),"", AJ22/ COS(AM22/$G$2) - AL22)</f>
        <v>239.56700000073761</v>
      </c>
    </row>
    <row r="23" spans="1:41" x14ac:dyDescent="0.2">
      <c r="A23" s="17">
        <v>20</v>
      </c>
      <c r="B23" s="18">
        <f>IF(ISBLANK('LLh&gt;UTM'!B23),"",'LLh&gt;UTM'!B23)</f>
        <v>39.035080882000003</v>
      </c>
      <c r="C23" s="18">
        <f>IF(ISBLANK('LLh&gt;UTM'!C23),"",'LLh&gt;UTM'!C23)</f>
        <v>-6.2353931469999999</v>
      </c>
      <c r="D23" s="45">
        <f>IF(ISBLANK('LLh&gt;UTM'!D23),"",'LLh&gt;UTM'!D23)</f>
        <v>240.56700000000001</v>
      </c>
      <c r="E23" s="33">
        <f>IF(ISBLANK('LLh&gt;UTM'!B23),"",SUM(P23:R23)+500000)</f>
        <v>739293.29221130779</v>
      </c>
      <c r="F23" s="34">
        <f>IF(ISBLANK('LLh&gt;UTM'!B23),"",SUM(W23:Z23))</f>
        <v>4324307.02197605</v>
      </c>
      <c r="G23" s="35">
        <f>IF(ISBLANK('LLh&gt;UTM'!B23),"",TRUNC((C23/6)+31))</f>
        <v>29</v>
      </c>
      <c r="H23" s="1">
        <f t="shared" si="13"/>
        <v>-9</v>
      </c>
      <c r="I23" s="24">
        <f t="shared" si="14"/>
        <v>2.7646068530000001</v>
      </c>
      <c r="J23">
        <f>$N$2/SQRT(1+L23)</f>
        <v>6386621.7701046867</v>
      </c>
      <c r="K23">
        <f>$O$2*B23+$P$2*SIN((2*B23) / $G$2)+$Q$2*SIN((4*B23) / $G$2)+$R$2*SIN((6*B23) / $G$2)</f>
        <v>4322398.517604636</v>
      </c>
      <c r="L23">
        <f>($M$2*COS(B23/$G$2)^2)</f>
        <v>4.0663216713933588E-3</v>
      </c>
      <c r="M23" s="27">
        <f>$S$2/$G$2*J23*COS(B23/$G$2)</f>
        <v>86548.977870290255</v>
      </c>
      <c r="N23" s="21">
        <f>$S$2/(6*$G$2^3) *J23*COS(B23/$G$2)^3*(1-TAN(B23/$G$2)^2+L23)</f>
        <v>0.91909198253090452</v>
      </c>
      <c r="O23">
        <f>$S$2/(120*$G$2^5)*J23*COS(B23/$G$2)^5* (5 - 18*TAN(B23/$G$2)^2 + TAN(B23/$G$2)^4 + L23*(14 - 58*TAN(B23/$G$2)^2) )</f>
        <v>-1.5833898233474217E-4</v>
      </c>
      <c r="P23" s="26">
        <f t="shared" si="15"/>
        <v>239273.89734034979</v>
      </c>
      <c r="Q23" s="27">
        <f t="shared" si="16"/>
        <v>19.420442372457654</v>
      </c>
      <c r="R23" s="38">
        <f t="shared" si="4"/>
        <v>-2.5571414412262961E-2</v>
      </c>
      <c r="S23" s="1">
        <f>$S$2*K23</f>
        <v>4320669.5581975942</v>
      </c>
      <c r="T23" s="1">
        <f>$S$2/(2*$G$2^2)*J23*COS(B23/$G$2)^2*TAN(B23/$G$2)</f>
        <v>475.67385696919189</v>
      </c>
      <c r="U23" s="1">
        <f>$S$2/(24*$G$2^4)*J23*COS(B23/$G$2)^4 *TAN(B23/$G$2)*(5-TAN(B23/$G$2)^2 + 9*L23)</f>
        <v>3.1904512377764552E-2</v>
      </c>
      <c r="V23" s="1">
        <f>$S$2/(720*$G$2^6) *J23*COS(B23/$G$2)^6 * TAN(B23/$G$2) * (61 -58*TAN(B23/$G$2)^2 + TAN(B23/$G$2)^4)</f>
        <v>1.0401179245015818E-6</v>
      </c>
      <c r="W23" s="1">
        <f t="shared" si="17"/>
        <v>4320669.5581975942</v>
      </c>
      <c r="X23" s="1">
        <f t="shared" si="18"/>
        <v>3635.5995727529648</v>
      </c>
      <c r="Y23" s="39">
        <f t="shared" si="7"/>
        <v>1.8637413132590495</v>
      </c>
      <c r="Z23" s="1">
        <f t="shared" si="19"/>
        <v>4.6439000303999872E-4</v>
      </c>
      <c r="AA23" s="23">
        <f t="shared" si="9"/>
        <v>6386621.7701046867</v>
      </c>
      <c r="AB23">
        <f>IF(ISBLANK('LLh&gt;UTM'!B23),"",($AA23+D23) * COS(B23/$G$2) * COS(C23/$G$2))</f>
        <v>4931713.0199145926</v>
      </c>
      <c r="AC23">
        <f>IF(ISBLANK('LLh&gt;UTM'!B23),"",($AA23+D23) * COS(B23/$G$2) * SIN(C23/$G$2))</f>
        <v>-538838.09382005339</v>
      </c>
      <c r="AD23">
        <f>IF(ISBLANK('LLh&gt;UTM'!B23),"",($AA23 * (1-$K$2)+D23) * SIN(B23/$G$2))</f>
        <v>3995494.4007445066</v>
      </c>
      <c r="AF23" s="17">
        <v>20</v>
      </c>
      <c r="AG23" s="56">
        <f>IF(ISBLANK('XYZ&gt;LLh'!B23),"",'XYZ&gt;LLh'!B23)</f>
        <v>4931713.0199145926</v>
      </c>
      <c r="AH23" s="56">
        <f>IF(ISBLANK('XYZ&gt;LLh'!B23),"",'XYZ&gt;LLh'!C23)</f>
        <v>-538838.09382005339</v>
      </c>
      <c r="AI23" s="56">
        <f>IF(ISBLANK('XYZ&gt;LLh'!B23),"",'XYZ&gt;LLh'!D23)</f>
        <v>3995494.4007445066</v>
      </c>
      <c r="AJ23">
        <f t="shared" si="10"/>
        <v>4961062.3662827238</v>
      </c>
      <c r="AK23">
        <f t="shared" si="11"/>
        <v>0.67964842915459434</v>
      </c>
      <c r="AL23" s="23">
        <f t="shared" si="12"/>
        <v>6386621.7701046867</v>
      </c>
      <c r="AM23" s="20">
        <f>IF(ISBLANK('XYZ&gt;LLh'!B23),"",ATAN((AI23+$M$2*$I$2*SIN(AK23)^3)/(AJ23-$K$2*$H$2*COS(AK23)^3))* $G$2)</f>
        <v>39.03508088200001</v>
      </c>
      <c r="AN23">
        <f>IF(ISBLANK('XYZ&gt;LLh'!B23),"",ATAN(AH23/AG23) * $G$2)</f>
        <v>-6.2353931469999999</v>
      </c>
      <c r="AO23">
        <f>IF(ISBLANK('XYZ&gt;LLh'!B23),"", AJ23/ COS(AM23/$G$2) - AL23)</f>
        <v>240.56700000073761</v>
      </c>
    </row>
    <row r="24" spans="1:41" x14ac:dyDescent="0.2">
      <c r="A24" s="17">
        <v>21</v>
      </c>
      <c r="B24" s="18" t="str">
        <f>IF(ISBLANK('LLh&gt;UTM'!B24),"",'LLh&gt;UTM'!B24)</f>
        <v/>
      </c>
      <c r="C24" s="18" t="str">
        <f>IF(ISBLANK('LLh&gt;UTM'!C24),"",'LLh&gt;UTM'!C24)</f>
        <v/>
      </c>
      <c r="D24" s="45" t="str">
        <f>IF(ISBLANK('LLh&gt;UTM'!D24),"",'LLh&gt;UTM'!D24)</f>
        <v/>
      </c>
      <c r="E24" s="33" t="str">
        <f>IF(ISBLANK('LLh&gt;UTM'!B24),"",SUM(P24:R24)+500000)</f>
        <v/>
      </c>
      <c r="F24" s="34" t="str">
        <f>IF(ISBLANK('LLh&gt;UTM'!B24),"",SUM(W24:Z24))</f>
        <v/>
      </c>
      <c r="G24" s="35" t="str">
        <f>IF(ISBLANK('LLh&gt;UTM'!B24),"",TRUNC((C24/6)+31))</f>
        <v/>
      </c>
      <c r="H24" s="1" t="e">
        <f t="shared" ref="H24:H87" si="20">6*G24-183</f>
        <v>#VALUE!</v>
      </c>
      <c r="I24" s="24" t="e">
        <f t="shared" ref="I24:I87" si="21">C24-H24</f>
        <v>#VALUE!</v>
      </c>
      <c r="J24" t="e">
        <f>$N$2/SQRT(1+L24)</f>
        <v>#VALUE!</v>
      </c>
      <c r="K24" t="e">
        <f>$O$2*B24+$P$2*SIN((2*B24) / $G$2)+$Q$2*SIN((4*B24) / $G$2)+$R$2*SIN((6*B24) / $G$2)</f>
        <v>#VALUE!</v>
      </c>
      <c r="L24" t="e">
        <f>($M$2*COS(B24/$G$2)^2)</f>
        <v>#VALUE!</v>
      </c>
      <c r="M24" s="27" t="e">
        <f>$S$2/$G$2*J24*COS(B24/$G$2)</f>
        <v>#VALUE!</v>
      </c>
      <c r="N24" s="21" t="e">
        <f>$S$2/(6*$G$2^3) *J24*COS(B24/$G$2)^3*(1-TAN(B24/$G$2)^2+L24)</f>
        <v>#VALUE!</v>
      </c>
      <c r="O24" t="e">
        <f>$S$2/(120*$G$2^5)*J24*COS(B24/$G$2)^5* (5 - 18*TAN(B24/$G$2)^2 + TAN(B24/$G$2)^4 + L24*(14 - 58*TAN(B24/$G$2)^2) )</f>
        <v>#VALUE!</v>
      </c>
      <c r="P24" s="26" t="e">
        <f t="shared" ref="P24:P87" si="22">M24*I24</f>
        <v>#VALUE!</v>
      </c>
      <c r="Q24" s="27" t="e">
        <f t="shared" ref="Q24:Q87" si="23">N24*I24^3</f>
        <v>#VALUE!</v>
      </c>
      <c r="R24" s="38" t="e">
        <f t="shared" ref="R24:R87" si="24">O24*I24^5</f>
        <v>#VALUE!</v>
      </c>
      <c r="S24" s="1" t="e">
        <f>$S$2*K24</f>
        <v>#VALUE!</v>
      </c>
      <c r="T24" s="1" t="e">
        <f>$S$2/(2*$G$2^2)*J24*COS(B24/$G$2)^2*TAN(B24/$G$2)</f>
        <v>#VALUE!</v>
      </c>
      <c r="U24" s="1" t="e">
        <f>$S$2/(24*$G$2^4)*J24*COS(B24/$G$2)^4 *TAN(B24/$G$2)*(5-TAN(B24/$G$2)^2 + 9*L24)</f>
        <v>#VALUE!</v>
      </c>
      <c r="V24" s="1" t="e">
        <f>$S$2/(720*$G$2^6) *J24*COS(B24/$G$2)^6 * TAN(B24/$G$2) * (61 -58*TAN(B24/$G$2)^2 + TAN(B24/$G$2)^4)</f>
        <v>#VALUE!</v>
      </c>
      <c r="W24" s="1" t="e">
        <f t="shared" ref="W24:W87" si="25">S24</f>
        <v>#VALUE!</v>
      </c>
      <c r="X24" s="1" t="e">
        <f t="shared" ref="X24:X87" si="26">T24*I24^2</f>
        <v>#VALUE!</v>
      </c>
      <c r="Y24" s="39" t="e">
        <f t="shared" ref="Y24:Y87" si="27">U24*I24^4</f>
        <v>#VALUE!</v>
      </c>
      <c r="Z24" s="1" t="e">
        <f t="shared" ref="Z24:Z87" si="28">V24*I24^6</f>
        <v>#VALUE!</v>
      </c>
      <c r="AA24" s="23" t="e">
        <f t="shared" si="9"/>
        <v>#VALUE!</v>
      </c>
      <c r="AB24" t="str">
        <f>IF(ISBLANK('LLh&gt;UTM'!B24),"",($AA24+D24) * COS(B24/$G$2) * COS(C24/$G$2))</f>
        <v/>
      </c>
      <c r="AC24" t="str">
        <f>IF(ISBLANK('LLh&gt;UTM'!B24),"",($AA24+D24) * COS(B24/$G$2) * SIN(C24/$G$2))</f>
        <v/>
      </c>
      <c r="AD24" t="str">
        <f>IF(ISBLANK('LLh&gt;UTM'!B24),"",($AA24 * (1-$K$2)+D24) * SIN(B24/$G$2))</f>
        <v/>
      </c>
      <c r="AF24" s="17">
        <v>21</v>
      </c>
      <c r="AG24" s="56" t="str">
        <f>IF(ISBLANK('XYZ&gt;LLh'!B24),"",'XYZ&gt;LLh'!B24)</f>
        <v/>
      </c>
      <c r="AH24" s="56" t="str">
        <f>IF(ISBLANK('XYZ&gt;LLh'!B24),"",'XYZ&gt;LLh'!C24)</f>
        <v/>
      </c>
      <c r="AI24" s="56" t="str">
        <f>IF(ISBLANK('XYZ&gt;LLh'!B24),"",'XYZ&gt;LLh'!D24)</f>
        <v/>
      </c>
      <c r="AJ24" t="e">
        <f t="shared" si="10"/>
        <v>#VALUE!</v>
      </c>
      <c r="AK24" t="e">
        <f t="shared" si="11"/>
        <v>#VALUE!</v>
      </c>
      <c r="AL24" s="23" t="e">
        <f t="shared" si="12"/>
        <v>#VALUE!</v>
      </c>
      <c r="AM24" s="20" t="str">
        <f>IF(ISBLANK('XYZ&gt;LLh'!B24),"",ATAN((AI24+$M$2*$I$2*SIN(AK24)^3)/(AJ24-$K$2*$H$2*COS(AK24)^3))* $G$2)</f>
        <v/>
      </c>
      <c r="AN24" t="str">
        <f>IF(ISBLANK('XYZ&gt;LLh'!B24),"",ATAN(AH24/AG24) * $G$2)</f>
        <v/>
      </c>
      <c r="AO24" t="str">
        <f>IF(ISBLANK('XYZ&gt;LLh'!B24),"", AJ24/ COS(AM24/$G$2) - AL24)</f>
        <v/>
      </c>
    </row>
    <row r="25" spans="1:41" x14ac:dyDescent="0.2">
      <c r="A25" s="17">
        <v>22</v>
      </c>
      <c r="B25" s="18" t="str">
        <f>IF(ISBLANK('LLh&gt;UTM'!B25),"",'LLh&gt;UTM'!B25)</f>
        <v/>
      </c>
      <c r="C25" s="18" t="str">
        <f>IF(ISBLANK('LLh&gt;UTM'!C25),"",'LLh&gt;UTM'!C25)</f>
        <v/>
      </c>
      <c r="D25" s="45" t="str">
        <f>IF(ISBLANK('LLh&gt;UTM'!D25),"",'LLh&gt;UTM'!D25)</f>
        <v/>
      </c>
      <c r="E25" s="33" t="str">
        <f>IF(ISBLANK('LLh&gt;UTM'!B25),"",SUM(P25:R25)+500000)</f>
        <v/>
      </c>
      <c r="F25" s="34" t="str">
        <f>IF(ISBLANK('LLh&gt;UTM'!B25),"",SUM(W25:Z25))</f>
        <v/>
      </c>
      <c r="G25" s="35" t="str">
        <f>IF(ISBLANK('LLh&gt;UTM'!B25),"",TRUNC((C25/6)+31))</f>
        <v/>
      </c>
      <c r="H25" s="1" t="e">
        <f t="shared" si="20"/>
        <v>#VALUE!</v>
      </c>
      <c r="I25" s="24" t="e">
        <f t="shared" si="21"/>
        <v>#VALUE!</v>
      </c>
      <c r="J25" t="e">
        <f>$N$2/SQRT(1+L25)</f>
        <v>#VALUE!</v>
      </c>
      <c r="K25" t="e">
        <f>$O$2*B25+$P$2*SIN((2*B25) / $G$2)+$Q$2*SIN((4*B25) / $G$2)+$R$2*SIN((6*B25) / $G$2)</f>
        <v>#VALUE!</v>
      </c>
      <c r="L25" t="e">
        <f>($M$2*COS(B25/$G$2)^2)</f>
        <v>#VALUE!</v>
      </c>
      <c r="M25" s="27" t="e">
        <f>$S$2/$G$2*J25*COS(B25/$G$2)</f>
        <v>#VALUE!</v>
      </c>
      <c r="N25" s="21" t="e">
        <f>$S$2/(6*$G$2^3) *J25*COS(B25/$G$2)^3*(1-TAN(B25/$G$2)^2+L25)</f>
        <v>#VALUE!</v>
      </c>
      <c r="O25" t="e">
        <f>$S$2/(120*$G$2^5)*J25*COS(B25/$G$2)^5* (5 - 18*TAN(B25/$G$2)^2 + TAN(B25/$G$2)^4 + L25*(14 - 58*TAN(B25/$G$2)^2) )</f>
        <v>#VALUE!</v>
      </c>
      <c r="P25" s="26" t="e">
        <f t="shared" si="22"/>
        <v>#VALUE!</v>
      </c>
      <c r="Q25" s="27" t="e">
        <f t="shared" si="23"/>
        <v>#VALUE!</v>
      </c>
      <c r="R25" s="38" t="e">
        <f t="shared" si="24"/>
        <v>#VALUE!</v>
      </c>
      <c r="S25" s="1" t="e">
        <f>$S$2*K25</f>
        <v>#VALUE!</v>
      </c>
      <c r="T25" s="1" t="e">
        <f>$S$2/(2*$G$2^2)*J25*COS(B25/$G$2)^2*TAN(B25/$G$2)</f>
        <v>#VALUE!</v>
      </c>
      <c r="U25" s="1" t="e">
        <f>$S$2/(24*$G$2^4)*J25*COS(B25/$G$2)^4 *TAN(B25/$G$2)*(5-TAN(B25/$G$2)^2 + 9*L25)</f>
        <v>#VALUE!</v>
      </c>
      <c r="V25" s="1" t="e">
        <f>$S$2/(720*$G$2^6) *J25*COS(B25/$G$2)^6 * TAN(B25/$G$2) * (61 -58*TAN(B25/$G$2)^2 + TAN(B25/$G$2)^4)</f>
        <v>#VALUE!</v>
      </c>
      <c r="W25" s="1" t="e">
        <f t="shared" si="25"/>
        <v>#VALUE!</v>
      </c>
      <c r="X25" s="1" t="e">
        <f t="shared" si="26"/>
        <v>#VALUE!</v>
      </c>
      <c r="Y25" s="39" t="e">
        <f t="shared" si="27"/>
        <v>#VALUE!</v>
      </c>
      <c r="Z25" s="1" t="e">
        <f t="shared" si="28"/>
        <v>#VALUE!</v>
      </c>
      <c r="AA25" s="23" t="e">
        <f t="shared" si="9"/>
        <v>#VALUE!</v>
      </c>
      <c r="AB25" t="str">
        <f>IF(ISBLANK('LLh&gt;UTM'!B25),"",($AA25+D25) * COS(B25/$G$2) * COS(C25/$G$2))</f>
        <v/>
      </c>
      <c r="AC25" t="str">
        <f>IF(ISBLANK('LLh&gt;UTM'!B25),"",($AA25+D25) * COS(B25/$G$2) * SIN(C25/$G$2))</f>
        <v/>
      </c>
      <c r="AD25" t="str">
        <f>IF(ISBLANK('LLh&gt;UTM'!B25),"",($AA25 * (1-$K$2)+D25) * SIN(B25/$G$2))</f>
        <v/>
      </c>
      <c r="AF25" s="17">
        <v>22</v>
      </c>
      <c r="AG25" s="56" t="str">
        <f>IF(ISBLANK('XYZ&gt;LLh'!B25),"",'XYZ&gt;LLh'!B25)</f>
        <v/>
      </c>
      <c r="AH25" s="56" t="str">
        <f>IF(ISBLANK('XYZ&gt;LLh'!B25),"",'XYZ&gt;LLh'!C25)</f>
        <v/>
      </c>
      <c r="AI25" s="56" t="str">
        <f>IF(ISBLANK('XYZ&gt;LLh'!B25),"",'XYZ&gt;LLh'!D25)</f>
        <v/>
      </c>
      <c r="AJ25" t="e">
        <f t="shared" si="10"/>
        <v>#VALUE!</v>
      </c>
      <c r="AK25" t="e">
        <f t="shared" si="11"/>
        <v>#VALUE!</v>
      </c>
      <c r="AL25" s="23" t="e">
        <f t="shared" si="12"/>
        <v>#VALUE!</v>
      </c>
      <c r="AM25" s="20" t="str">
        <f>IF(ISBLANK('XYZ&gt;LLh'!B25),"",ATAN((AI25+$M$2*$I$2*SIN(AK25)^3)/(AJ25-$K$2*$H$2*COS(AK25)^3))* $G$2)</f>
        <v/>
      </c>
      <c r="AN25" t="str">
        <f>IF(ISBLANK('XYZ&gt;LLh'!B25),"",ATAN(AH25/AG25) * $G$2)</f>
        <v/>
      </c>
      <c r="AO25" t="str">
        <f>IF(ISBLANK('XYZ&gt;LLh'!B25),"", AJ25/ COS(AM25/$G$2) - AL25)</f>
        <v/>
      </c>
    </row>
    <row r="26" spans="1:41" x14ac:dyDescent="0.2">
      <c r="A26" s="17">
        <v>23</v>
      </c>
      <c r="B26" s="18" t="str">
        <f>IF(ISBLANK('LLh&gt;UTM'!B26),"",'LLh&gt;UTM'!B26)</f>
        <v/>
      </c>
      <c r="C26" s="18" t="str">
        <f>IF(ISBLANK('LLh&gt;UTM'!C26),"",'LLh&gt;UTM'!C26)</f>
        <v/>
      </c>
      <c r="D26" s="45" t="str">
        <f>IF(ISBLANK('LLh&gt;UTM'!D26),"",'LLh&gt;UTM'!D26)</f>
        <v/>
      </c>
      <c r="E26" s="33" t="str">
        <f>IF(ISBLANK('LLh&gt;UTM'!B26),"",SUM(P26:R26)+500000)</f>
        <v/>
      </c>
      <c r="F26" s="34" t="str">
        <f>IF(ISBLANK('LLh&gt;UTM'!B26),"",SUM(W26:Z26))</f>
        <v/>
      </c>
      <c r="G26" s="35" t="str">
        <f>IF(ISBLANK('LLh&gt;UTM'!B26),"",TRUNC((C26/6)+31))</f>
        <v/>
      </c>
      <c r="H26" s="1" t="e">
        <f t="shared" si="20"/>
        <v>#VALUE!</v>
      </c>
      <c r="I26" s="24" t="e">
        <f t="shared" si="21"/>
        <v>#VALUE!</v>
      </c>
      <c r="J26" t="e">
        <f>$N$2/SQRT(1+L26)</f>
        <v>#VALUE!</v>
      </c>
      <c r="K26" t="e">
        <f>$O$2*B26+$P$2*SIN((2*B26) / $G$2)+$Q$2*SIN((4*B26) / $G$2)+$R$2*SIN((6*B26) / $G$2)</f>
        <v>#VALUE!</v>
      </c>
      <c r="L26" t="e">
        <f>($M$2*COS(B26/$G$2)^2)</f>
        <v>#VALUE!</v>
      </c>
      <c r="M26" s="27" t="e">
        <f>$S$2/$G$2*J26*COS(B26/$G$2)</f>
        <v>#VALUE!</v>
      </c>
      <c r="N26" s="21" t="e">
        <f>$S$2/(6*$G$2^3) *J26*COS(B26/$G$2)^3*(1-TAN(B26/$G$2)^2+L26)</f>
        <v>#VALUE!</v>
      </c>
      <c r="O26" t="e">
        <f>$S$2/(120*$G$2^5)*J26*COS(B26/$G$2)^5* (5 - 18*TAN(B26/$G$2)^2 + TAN(B26/$G$2)^4 + L26*(14 - 58*TAN(B26/$G$2)^2) )</f>
        <v>#VALUE!</v>
      </c>
      <c r="P26" s="26" t="e">
        <f t="shared" si="22"/>
        <v>#VALUE!</v>
      </c>
      <c r="Q26" s="27" t="e">
        <f t="shared" si="23"/>
        <v>#VALUE!</v>
      </c>
      <c r="R26" s="38" t="e">
        <f t="shared" si="24"/>
        <v>#VALUE!</v>
      </c>
      <c r="S26" s="1" t="e">
        <f>$S$2*K26</f>
        <v>#VALUE!</v>
      </c>
      <c r="T26" s="1" t="e">
        <f>$S$2/(2*$G$2^2)*J26*COS(B26/$G$2)^2*TAN(B26/$G$2)</f>
        <v>#VALUE!</v>
      </c>
      <c r="U26" s="1" t="e">
        <f>$S$2/(24*$G$2^4)*J26*COS(B26/$G$2)^4 *TAN(B26/$G$2)*(5-TAN(B26/$G$2)^2 + 9*L26)</f>
        <v>#VALUE!</v>
      </c>
      <c r="V26" s="1" t="e">
        <f>$S$2/(720*$G$2^6) *J26*COS(B26/$G$2)^6 * TAN(B26/$G$2) * (61 -58*TAN(B26/$G$2)^2 + TAN(B26/$G$2)^4)</f>
        <v>#VALUE!</v>
      </c>
      <c r="W26" s="1" t="e">
        <f t="shared" si="25"/>
        <v>#VALUE!</v>
      </c>
      <c r="X26" s="1" t="e">
        <f t="shared" si="26"/>
        <v>#VALUE!</v>
      </c>
      <c r="Y26" s="39" t="e">
        <f t="shared" si="27"/>
        <v>#VALUE!</v>
      </c>
      <c r="Z26" s="1" t="e">
        <f t="shared" si="28"/>
        <v>#VALUE!</v>
      </c>
      <c r="AA26" s="23" t="e">
        <f t="shared" si="9"/>
        <v>#VALUE!</v>
      </c>
      <c r="AB26" t="str">
        <f>IF(ISBLANK('LLh&gt;UTM'!B26),"",($AA26+D26) * COS(B26/$G$2) * COS(C26/$G$2))</f>
        <v/>
      </c>
      <c r="AC26" t="str">
        <f>IF(ISBLANK('LLh&gt;UTM'!B26),"",($AA26+D26) * COS(B26/$G$2) * SIN(C26/$G$2))</f>
        <v/>
      </c>
      <c r="AD26" t="str">
        <f>IF(ISBLANK('LLh&gt;UTM'!B26),"",($AA26 * (1-$K$2)+D26) * SIN(B26/$G$2))</f>
        <v/>
      </c>
      <c r="AF26" s="17">
        <v>23</v>
      </c>
      <c r="AG26" s="56" t="str">
        <f>IF(ISBLANK('XYZ&gt;LLh'!B26),"",'XYZ&gt;LLh'!B26)</f>
        <v/>
      </c>
      <c r="AH26" s="56" t="str">
        <f>IF(ISBLANK('XYZ&gt;LLh'!B26),"",'XYZ&gt;LLh'!C26)</f>
        <v/>
      </c>
      <c r="AI26" s="56" t="str">
        <f>IF(ISBLANK('XYZ&gt;LLh'!B26),"",'XYZ&gt;LLh'!D26)</f>
        <v/>
      </c>
      <c r="AJ26" t="e">
        <f t="shared" si="10"/>
        <v>#VALUE!</v>
      </c>
      <c r="AK26" t="e">
        <f t="shared" si="11"/>
        <v>#VALUE!</v>
      </c>
      <c r="AL26" s="23" t="e">
        <f t="shared" si="12"/>
        <v>#VALUE!</v>
      </c>
      <c r="AM26" s="20" t="str">
        <f>IF(ISBLANK('XYZ&gt;LLh'!B26),"",ATAN((AI26+$M$2*$I$2*SIN(AK26)^3)/(AJ26-$K$2*$H$2*COS(AK26)^3))* $G$2)</f>
        <v/>
      </c>
      <c r="AN26" t="str">
        <f>IF(ISBLANK('XYZ&gt;LLh'!B26),"",ATAN(AH26/AG26) * $G$2)</f>
        <v/>
      </c>
      <c r="AO26" t="str">
        <f>IF(ISBLANK('XYZ&gt;LLh'!B26),"", AJ26/ COS(AM26/$G$2) - AL26)</f>
        <v/>
      </c>
    </row>
    <row r="27" spans="1:41" x14ac:dyDescent="0.2">
      <c r="A27" s="17">
        <v>24</v>
      </c>
      <c r="B27" s="18" t="str">
        <f>IF(ISBLANK('LLh&gt;UTM'!B27),"",'LLh&gt;UTM'!B27)</f>
        <v/>
      </c>
      <c r="C27" s="18" t="str">
        <f>IF(ISBLANK('LLh&gt;UTM'!C27),"",'LLh&gt;UTM'!C27)</f>
        <v/>
      </c>
      <c r="D27" s="45" t="str">
        <f>IF(ISBLANK('LLh&gt;UTM'!D27),"",'LLh&gt;UTM'!D27)</f>
        <v/>
      </c>
      <c r="E27" s="33" t="str">
        <f>IF(ISBLANK('LLh&gt;UTM'!B27),"",SUM(P27:R27)+500000)</f>
        <v/>
      </c>
      <c r="F27" s="34" t="str">
        <f>IF(ISBLANK('LLh&gt;UTM'!B27),"",SUM(W27:Z27))</f>
        <v/>
      </c>
      <c r="G27" s="35" t="str">
        <f>IF(ISBLANK('LLh&gt;UTM'!B27),"",TRUNC((C27/6)+31))</f>
        <v/>
      </c>
      <c r="H27" s="1" t="e">
        <f t="shared" si="20"/>
        <v>#VALUE!</v>
      </c>
      <c r="I27" s="24" t="e">
        <f t="shared" si="21"/>
        <v>#VALUE!</v>
      </c>
      <c r="J27" t="e">
        <f>$N$2/SQRT(1+L27)</f>
        <v>#VALUE!</v>
      </c>
      <c r="K27" t="e">
        <f>$O$2*B27+$P$2*SIN((2*B27) / $G$2)+$Q$2*SIN((4*B27) / $G$2)+$R$2*SIN((6*B27) / $G$2)</f>
        <v>#VALUE!</v>
      </c>
      <c r="L27" t="e">
        <f>($M$2*COS(B27/$G$2)^2)</f>
        <v>#VALUE!</v>
      </c>
      <c r="M27" s="27" t="e">
        <f>$S$2/$G$2*J27*COS(B27/$G$2)</f>
        <v>#VALUE!</v>
      </c>
      <c r="N27" s="21" t="e">
        <f>$S$2/(6*$G$2^3) *J27*COS(B27/$G$2)^3*(1-TAN(B27/$G$2)^2+L27)</f>
        <v>#VALUE!</v>
      </c>
      <c r="O27" t="e">
        <f>$S$2/(120*$G$2^5)*J27*COS(B27/$G$2)^5* (5 - 18*TAN(B27/$G$2)^2 + TAN(B27/$G$2)^4 + L27*(14 - 58*TAN(B27/$G$2)^2) )</f>
        <v>#VALUE!</v>
      </c>
      <c r="P27" s="26" t="e">
        <f t="shared" si="22"/>
        <v>#VALUE!</v>
      </c>
      <c r="Q27" s="27" t="e">
        <f t="shared" si="23"/>
        <v>#VALUE!</v>
      </c>
      <c r="R27" s="38" t="e">
        <f t="shared" si="24"/>
        <v>#VALUE!</v>
      </c>
      <c r="S27" s="1" t="e">
        <f>$S$2*K27</f>
        <v>#VALUE!</v>
      </c>
      <c r="T27" s="1" t="e">
        <f>$S$2/(2*$G$2^2)*J27*COS(B27/$G$2)^2*TAN(B27/$G$2)</f>
        <v>#VALUE!</v>
      </c>
      <c r="U27" s="1" t="e">
        <f>$S$2/(24*$G$2^4)*J27*COS(B27/$G$2)^4 *TAN(B27/$G$2)*(5-TAN(B27/$G$2)^2 + 9*L27)</f>
        <v>#VALUE!</v>
      </c>
      <c r="V27" s="1" t="e">
        <f>$S$2/(720*$G$2^6) *J27*COS(B27/$G$2)^6 * TAN(B27/$G$2) * (61 -58*TAN(B27/$G$2)^2 + TAN(B27/$G$2)^4)</f>
        <v>#VALUE!</v>
      </c>
      <c r="W27" s="1" t="e">
        <f t="shared" si="25"/>
        <v>#VALUE!</v>
      </c>
      <c r="X27" s="1" t="e">
        <f t="shared" si="26"/>
        <v>#VALUE!</v>
      </c>
      <c r="Y27" s="39" t="e">
        <f t="shared" si="27"/>
        <v>#VALUE!</v>
      </c>
      <c r="Z27" s="1" t="e">
        <f t="shared" si="28"/>
        <v>#VALUE!</v>
      </c>
      <c r="AA27" s="23" t="e">
        <f t="shared" si="9"/>
        <v>#VALUE!</v>
      </c>
      <c r="AB27" t="str">
        <f>IF(ISBLANK('LLh&gt;UTM'!B27),"",($AA27+D27) * COS(B27/$G$2) * COS(C27/$G$2))</f>
        <v/>
      </c>
      <c r="AC27" t="str">
        <f>IF(ISBLANK('LLh&gt;UTM'!B27),"",($AA27+D27) * COS(B27/$G$2) * SIN(C27/$G$2))</f>
        <v/>
      </c>
      <c r="AD27" t="str">
        <f>IF(ISBLANK('LLh&gt;UTM'!B27),"",($AA27 * (1-$K$2)+D27) * SIN(B27/$G$2))</f>
        <v/>
      </c>
      <c r="AF27" s="17">
        <v>24</v>
      </c>
      <c r="AG27" s="56" t="str">
        <f>IF(ISBLANK('XYZ&gt;LLh'!B27),"",'XYZ&gt;LLh'!B27)</f>
        <v/>
      </c>
      <c r="AH27" s="56" t="str">
        <f>IF(ISBLANK('XYZ&gt;LLh'!B27),"",'XYZ&gt;LLh'!C27)</f>
        <v/>
      </c>
      <c r="AI27" s="56" t="str">
        <f>IF(ISBLANK('XYZ&gt;LLh'!B27),"",'XYZ&gt;LLh'!D27)</f>
        <v/>
      </c>
      <c r="AJ27" t="e">
        <f t="shared" si="10"/>
        <v>#VALUE!</v>
      </c>
      <c r="AK27" t="e">
        <f t="shared" si="11"/>
        <v>#VALUE!</v>
      </c>
      <c r="AL27" s="23" t="e">
        <f t="shared" si="12"/>
        <v>#VALUE!</v>
      </c>
      <c r="AM27" s="20" t="str">
        <f>IF(ISBLANK('XYZ&gt;LLh'!B27),"",ATAN((AI27+$M$2*$I$2*SIN(AK27)^3)/(AJ27-$K$2*$H$2*COS(AK27)^3))* $G$2)</f>
        <v/>
      </c>
      <c r="AN27" t="str">
        <f>IF(ISBLANK('XYZ&gt;LLh'!B27),"",ATAN(AH27/AG27) * $G$2)</f>
        <v/>
      </c>
      <c r="AO27" t="str">
        <f>IF(ISBLANK('XYZ&gt;LLh'!B27),"", AJ27/ COS(AM27/$G$2) - AL27)</f>
        <v/>
      </c>
    </row>
    <row r="28" spans="1:41" x14ac:dyDescent="0.2">
      <c r="A28" s="17">
        <v>25</v>
      </c>
      <c r="B28" s="18">
        <f>IF(ISBLANK('LLh&gt;UTM'!B28),"",'LLh&gt;UTM'!B28)</f>
        <v>38.678955520000002</v>
      </c>
      <c r="C28" s="18">
        <f>IF(ISBLANK('LLh&gt;UTM'!C28),"",'LLh&gt;UTM'!C28)</f>
        <v>-5.9865411110000002</v>
      </c>
      <c r="D28" s="45">
        <f>IF(ISBLANK('LLh&gt;UTM'!D28),"",'LLh&gt;UTM'!D28)</f>
        <v>234.98699999999999</v>
      </c>
      <c r="E28" s="33">
        <f>IF(ISBLANK('LLh&gt;UTM'!B28),"",SUM(P28:R28)+500000)</f>
        <v>240199.57498181902</v>
      </c>
      <c r="F28" s="34">
        <f>IF(ISBLANK('LLh&gt;UTM'!B28),"",SUM(W28:Z28))</f>
        <v>4285384.6634963788</v>
      </c>
      <c r="G28" s="35">
        <f>IF(ISBLANK('LLh&gt;UTM'!B28),"",TRUNC((C28/6)+31))</f>
        <v>30</v>
      </c>
      <c r="H28" s="1">
        <f t="shared" si="20"/>
        <v>-3</v>
      </c>
      <c r="I28" s="24">
        <f t="shared" si="21"/>
        <v>-2.9865411110000002</v>
      </c>
      <c r="J28">
        <f>$N$2/SQRT(1+L28)</f>
        <v>6386491.600833552</v>
      </c>
      <c r="K28">
        <f>$O$2*B28+$P$2*SIN((2*B28) / $G$2)+$Q$2*SIN((4*B28) / $G$2)+$R$2*SIN((6*B28) / $G$2)</f>
        <v>4282864.0600279374</v>
      </c>
      <c r="L28">
        <f>($M$2*COS(B28/$G$2)^2)</f>
        <v>4.1072517849452574E-3</v>
      </c>
      <c r="M28" s="27">
        <f>$S$2/$G$2*J28*COS(B28/$G$2)</f>
        <v>86981.699634478849</v>
      </c>
      <c r="N28" s="21">
        <f>$S$2/(6*$G$2^3) *J28*COS(B28/$G$2)^3*(1-TAN(B28/$G$2)^2+L28)</f>
        <v>0.97754493408106102</v>
      </c>
      <c r="O28">
        <f>$S$2/(120*$G$2^5)*J28*COS(B28/$G$2)^5* (5 - 18*TAN(B28/$G$2)^2 + TAN(B28/$G$2)^4 + L28*(14 - 58*TAN(B28/$G$2)^2) )</f>
        <v>-1.5538563667521186E-4</v>
      </c>
      <c r="P28" s="26">
        <f t="shared" si="22"/>
        <v>-259774.42186302476</v>
      </c>
      <c r="Q28" s="27">
        <f t="shared" si="23"/>
        <v>-26.040074447739137</v>
      </c>
      <c r="R28" s="38">
        <f t="shared" si="24"/>
        <v>3.6919291530257289E-2</v>
      </c>
      <c r="S28" s="1">
        <f>$S$2*K28</f>
        <v>4281150.9144039266</v>
      </c>
      <c r="T28" s="1">
        <f>$S$2/(2*$G$2^2)*J28*COS(B28/$G$2)^2*TAN(B28/$G$2)</f>
        <v>474.37815270276792</v>
      </c>
      <c r="U28" s="1">
        <f>$S$2/(24*$G$2^4)*J28*COS(B28/$G$2)^4 *TAN(B28/$G$2)*(5-TAN(B28/$G$2)^2 + 9*L28)</f>
        <v>3.2261784674707146E-2</v>
      </c>
      <c r="V28" s="1">
        <f>$S$2/(720*$G$2^6) *J28*COS(B28/$G$2)^6 * TAN(B28/$G$2) * (61 -58*TAN(B28/$G$2)^2 + TAN(B28/$G$2)^4)</f>
        <v>1.1008014360591786E-6</v>
      </c>
      <c r="W28" s="1">
        <f t="shared" si="25"/>
        <v>4281150.9144039266</v>
      </c>
      <c r="X28" s="1">
        <f t="shared" si="26"/>
        <v>4231.1816865791588</v>
      </c>
      <c r="Y28" s="39">
        <f t="shared" si="27"/>
        <v>2.5666247492855065</v>
      </c>
      <c r="Z28" s="1">
        <f t="shared" si="28"/>
        <v>7.8112398200014125E-4</v>
      </c>
      <c r="AA28" s="23">
        <f t="shared" si="9"/>
        <v>6386491.600833552</v>
      </c>
      <c r="AB28">
        <f>IF(ISBLANK('LLh&gt;UTM'!B28),"",($AA28+D28) * COS(B28/$G$2) * COS(C28/$G$2))</f>
        <v>4958671.2123263422</v>
      </c>
      <c r="AC28">
        <f>IF(ISBLANK('LLh&gt;UTM'!B28),"",($AA28+D28) * COS(B28/$G$2) * SIN(C28/$G$2))</f>
        <v>-519999.70589195477</v>
      </c>
      <c r="AD28">
        <f>IF(ISBLANK('LLh&gt;UTM'!B28),"",($AA28 * (1-$K$2)+D28) * SIN(B28/$G$2))</f>
        <v>3964703.7634224668</v>
      </c>
      <c r="AF28" s="17">
        <v>25</v>
      </c>
      <c r="AG28" s="56" t="str">
        <f>IF(ISBLANK('XYZ&gt;LLh'!B28),"",'XYZ&gt;LLh'!B28)</f>
        <v/>
      </c>
      <c r="AH28" s="56" t="str">
        <f>IF(ISBLANK('XYZ&gt;LLh'!B28),"",'XYZ&gt;LLh'!C28)</f>
        <v/>
      </c>
      <c r="AI28" s="56" t="str">
        <f>IF(ISBLANK('XYZ&gt;LLh'!B28),"",'XYZ&gt;LLh'!D28)</f>
        <v/>
      </c>
      <c r="AJ28" t="e">
        <f t="shared" si="10"/>
        <v>#VALUE!</v>
      </c>
      <c r="AK28" t="e">
        <f t="shared" si="11"/>
        <v>#VALUE!</v>
      </c>
      <c r="AL28" s="23" t="e">
        <f t="shared" si="12"/>
        <v>#VALUE!</v>
      </c>
      <c r="AM28" s="20" t="str">
        <f>IF(ISBLANK('XYZ&gt;LLh'!B28),"",ATAN((AI28+$M$2*$I$2*SIN(AK28)^3)/(AJ28-$K$2*$H$2*COS(AK28)^3))* $G$2)</f>
        <v/>
      </c>
      <c r="AN28" t="str">
        <f>IF(ISBLANK('XYZ&gt;LLh'!B28),"",ATAN(AH28/AG28) * $G$2)</f>
        <v/>
      </c>
      <c r="AO28" t="str">
        <f>IF(ISBLANK('XYZ&gt;LLh'!B28),"", AJ28/ COS(AM28/$G$2) - AL28)</f>
        <v/>
      </c>
    </row>
    <row r="29" spans="1:41" x14ac:dyDescent="0.2">
      <c r="A29" s="17">
        <v>26</v>
      </c>
      <c r="B29" s="18" t="str">
        <f>IF(ISBLANK('LLh&gt;UTM'!B29),"",'LLh&gt;UTM'!B29)</f>
        <v/>
      </c>
      <c r="C29" s="18" t="str">
        <f>IF(ISBLANK('LLh&gt;UTM'!C29),"",'LLh&gt;UTM'!C29)</f>
        <v/>
      </c>
      <c r="D29" s="45" t="str">
        <f>IF(ISBLANK('LLh&gt;UTM'!D29),"",'LLh&gt;UTM'!D29)</f>
        <v/>
      </c>
      <c r="E29" s="33" t="str">
        <f>IF(ISBLANK('LLh&gt;UTM'!B29),"",SUM(P29:R29)+500000)</f>
        <v/>
      </c>
      <c r="F29" s="34" t="str">
        <f>IF(ISBLANK('LLh&gt;UTM'!B29),"",SUM(W29:Z29))</f>
        <v/>
      </c>
      <c r="G29" s="35" t="str">
        <f>IF(ISBLANK('LLh&gt;UTM'!B29),"",TRUNC((C29/6)+31))</f>
        <v/>
      </c>
      <c r="H29" s="1" t="e">
        <f t="shared" si="20"/>
        <v>#VALUE!</v>
      </c>
      <c r="I29" s="24" t="e">
        <f t="shared" si="21"/>
        <v>#VALUE!</v>
      </c>
      <c r="J29" t="e">
        <f>$N$2/SQRT(1+L29)</f>
        <v>#VALUE!</v>
      </c>
      <c r="K29" t="e">
        <f>$O$2*B29+$P$2*SIN((2*B29) / $G$2)+$Q$2*SIN((4*B29) / $G$2)+$R$2*SIN((6*B29) / $G$2)</f>
        <v>#VALUE!</v>
      </c>
      <c r="L29" t="e">
        <f>($M$2*COS(B29/$G$2)^2)</f>
        <v>#VALUE!</v>
      </c>
      <c r="M29" s="27" t="e">
        <f>$S$2/$G$2*J29*COS(B29/$G$2)</f>
        <v>#VALUE!</v>
      </c>
      <c r="N29" s="21" t="e">
        <f>$S$2/(6*$G$2^3) *J29*COS(B29/$G$2)^3*(1-TAN(B29/$G$2)^2+L29)</f>
        <v>#VALUE!</v>
      </c>
      <c r="O29" t="e">
        <f>$S$2/(120*$G$2^5)*J29*COS(B29/$G$2)^5* (5 - 18*TAN(B29/$G$2)^2 + TAN(B29/$G$2)^4 + L29*(14 - 58*TAN(B29/$G$2)^2) )</f>
        <v>#VALUE!</v>
      </c>
      <c r="P29" s="26" t="e">
        <f t="shared" si="22"/>
        <v>#VALUE!</v>
      </c>
      <c r="Q29" s="27" t="e">
        <f t="shared" si="23"/>
        <v>#VALUE!</v>
      </c>
      <c r="R29" s="38" t="e">
        <f t="shared" si="24"/>
        <v>#VALUE!</v>
      </c>
      <c r="S29" s="1" t="e">
        <f>$S$2*K29</f>
        <v>#VALUE!</v>
      </c>
      <c r="T29" s="1" t="e">
        <f>$S$2/(2*$G$2^2)*J29*COS(B29/$G$2)^2*TAN(B29/$G$2)</f>
        <v>#VALUE!</v>
      </c>
      <c r="U29" s="1" t="e">
        <f>$S$2/(24*$G$2^4)*J29*COS(B29/$G$2)^4 *TAN(B29/$G$2)*(5-TAN(B29/$G$2)^2 + 9*L29)</f>
        <v>#VALUE!</v>
      </c>
      <c r="V29" s="1" t="e">
        <f>$S$2/(720*$G$2^6) *J29*COS(B29/$G$2)^6 * TAN(B29/$G$2) * (61 -58*TAN(B29/$G$2)^2 + TAN(B29/$G$2)^4)</f>
        <v>#VALUE!</v>
      </c>
      <c r="W29" s="1" t="e">
        <f t="shared" si="25"/>
        <v>#VALUE!</v>
      </c>
      <c r="X29" s="1" t="e">
        <f t="shared" si="26"/>
        <v>#VALUE!</v>
      </c>
      <c r="Y29" s="39" t="e">
        <f t="shared" si="27"/>
        <v>#VALUE!</v>
      </c>
      <c r="Z29" s="1" t="e">
        <f t="shared" si="28"/>
        <v>#VALUE!</v>
      </c>
      <c r="AA29" s="23" t="e">
        <f t="shared" si="9"/>
        <v>#VALUE!</v>
      </c>
      <c r="AB29" t="str">
        <f>IF(ISBLANK('LLh&gt;UTM'!B29),"",($AA29+D29) * COS(B29/$G$2) * COS(C29/$G$2))</f>
        <v/>
      </c>
      <c r="AC29" t="str">
        <f>IF(ISBLANK('LLh&gt;UTM'!B29),"",($AA29+D29) * COS(B29/$G$2) * SIN(C29/$G$2))</f>
        <v/>
      </c>
      <c r="AD29" t="str">
        <f>IF(ISBLANK('LLh&gt;UTM'!B29),"",($AA29 * (1-$K$2)+D29) * SIN(B29/$G$2))</f>
        <v/>
      </c>
      <c r="AF29" s="17">
        <v>26</v>
      </c>
      <c r="AG29" s="56" t="str">
        <f>IF(ISBLANK('XYZ&gt;LLh'!B29),"",'XYZ&gt;LLh'!B29)</f>
        <v/>
      </c>
      <c r="AH29" s="56" t="str">
        <f>IF(ISBLANK('XYZ&gt;LLh'!B29),"",'XYZ&gt;LLh'!C29)</f>
        <v/>
      </c>
      <c r="AI29" s="56" t="str">
        <f>IF(ISBLANK('XYZ&gt;LLh'!B29),"",'XYZ&gt;LLh'!D29)</f>
        <v/>
      </c>
      <c r="AJ29" t="e">
        <f t="shared" si="10"/>
        <v>#VALUE!</v>
      </c>
      <c r="AK29" t="e">
        <f t="shared" si="11"/>
        <v>#VALUE!</v>
      </c>
      <c r="AL29" s="23" t="e">
        <f t="shared" si="12"/>
        <v>#VALUE!</v>
      </c>
      <c r="AM29" s="20" t="str">
        <f>IF(ISBLANK('XYZ&gt;LLh'!B29),"",ATAN((AI29+$M$2*$I$2*SIN(AK29)^3)/(AJ29-$K$2*$H$2*COS(AK29)^3))* $G$2)</f>
        <v/>
      </c>
      <c r="AN29" t="str">
        <f>IF(ISBLANK('XYZ&gt;LLh'!B29),"",ATAN(AH29/AG29) * $G$2)</f>
        <v/>
      </c>
      <c r="AO29" t="str">
        <f>IF(ISBLANK('XYZ&gt;LLh'!B29),"", AJ29/ COS(AM29/$G$2) - AL29)</f>
        <v/>
      </c>
    </row>
    <row r="30" spans="1:41" x14ac:dyDescent="0.2">
      <c r="A30" s="17">
        <v>27</v>
      </c>
      <c r="B30" s="18" t="str">
        <f>IF(ISBLANK('LLh&gt;UTM'!B30),"",'LLh&gt;UTM'!B30)</f>
        <v/>
      </c>
      <c r="C30" s="18" t="str">
        <f>IF(ISBLANK('LLh&gt;UTM'!C30),"",'LLh&gt;UTM'!C30)</f>
        <v/>
      </c>
      <c r="D30" s="45" t="str">
        <f>IF(ISBLANK('LLh&gt;UTM'!D30),"",'LLh&gt;UTM'!D30)</f>
        <v/>
      </c>
      <c r="E30" s="33" t="str">
        <f>IF(ISBLANK('LLh&gt;UTM'!B30),"",SUM(P30:R30)+500000)</f>
        <v/>
      </c>
      <c r="F30" s="34" t="str">
        <f>IF(ISBLANK('LLh&gt;UTM'!B30),"",SUM(W30:Z30))</f>
        <v/>
      </c>
      <c r="G30" s="35" t="str">
        <f>IF(ISBLANK('LLh&gt;UTM'!B30),"",TRUNC((C30/6)+31))</f>
        <v/>
      </c>
      <c r="H30" s="1" t="e">
        <f t="shared" si="20"/>
        <v>#VALUE!</v>
      </c>
      <c r="I30" s="24" t="e">
        <f t="shared" si="21"/>
        <v>#VALUE!</v>
      </c>
      <c r="J30" t="e">
        <f>$N$2/SQRT(1+L30)</f>
        <v>#VALUE!</v>
      </c>
      <c r="K30" t="e">
        <f>$O$2*B30+$P$2*SIN((2*B30) / $G$2)+$Q$2*SIN((4*B30) / $G$2)+$R$2*SIN((6*B30) / $G$2)</f>
        <v>#VALUE!</v>
      </c>
      <c r="L30" t="e">
        <f>($M$2*COS(B30/$G$2)^2)</f>
        <v>#VALUE!</v>
      </c>
      <c r="M30" s="27" t="e">
        <f>$S$2/$G$2*J30*COS(B30/$G$2)</f>
        <v>#VALUE!</v>
      </c>
      <c r="N30" s="21" t="e">
        <f>$S$2/(6*$G$2^3) *J30*COS(B30/$G$2)^3*(1-TAN(B30/$G$2)^2+L30)</f>
        <v>#VALUE!</v>
      </c>
      <c r="O30" t="e">
        <f>$S$2/(120*$G$2^5)*J30*COS(B30/$G$2)^5* (5 - 18*TAN(B30/$G$2)^2 + TAN(B30/$G$2)^4 + L30*(14 - 58*TAN(B30/$G$2)^2) )</f>
        <v>#VALUE!</v>
      </c>
      <c r="P30" s="26" t="e">
        <f t="shared" si="22"/>
        <v>#VALUE!</v>
      </c>
      <c r="Q30" s="27" t="e">
        <f t="shared" si="23"/>
        <v>#VALUE!</v>
      </c>
      <c r="R30" s="38" t="e">
        <f t="shared" si="24"/>
        <v>#VALUE!</v>
      </c>
      <c r="S30" s="1" t="e">
        <f>$S$2*K30</f>
        <v>#VALUE!</v>
      </c>
      <c r="T30" s="1" t="e">
        <f>$S$2/(2*$G$2^2)*J30*COS(B30/$G$2)^2*TAN(B30/$G$2)</f>
        <v>#VALUE!</v>
      </c>
      <c r="U30" s="1" t="e">
        <f>$S$2/(24*$G$2^4)*J30*COS(B30/$G$2)^4 *TAN(B30/$G$2)*(5-TAN(B30/$G$2)^2 + 9*L30)</f>
        <v>#VALUE!</v>
      </c>
      <c r="V30" s="1" t="e">
        <f>$S$2/(720*$G$2^6) *J30*COS(B30/$G$2)^6 * TAN(B30/$G$2) * (61 -58*TAN(B30/$G$2)^2 + TAN(B30/$G$2)^4)</f>
        <v>#VALUE!</v>
      </c>
      <c r="W30" s="1" t="e">
        <f t="shared" si="25"/>
        <v>#VALUE!</v>
      </c>
      <c r="X30" s="1" t="e">
        <f t="shared" si="26"/>
        <v>#VALUE!</v>
      </c>
      <c r="Y30" s="39" t="e">
        <f t="shared" si="27"/>
        <v>#VALUE!</v>
      </c>
      <c r="Z30" s="1" t="e">
        <f t="shared" si="28"/>
        <v>#VALUE!</v>
      </c>
      <c r="AA30" s="23" t="e">
        <f t="shared" si="9"/>
        <v>#VALUE!</v>
      </c>
      <c r="AB30" t="str">
        <f>IF(ISBLANK('LLh&gt;UTM'!B30),"",($AA30+D30) * COS(B30/$G$2) * COS(C30/$G$2))</f>
        <v/>
      </c>
      <c r="AC30" t="str">
        <f>IF(ISBLANK('LLh&gt;UTM'!B30),"",($AA30+D30) * COS(B30/$G$2) * SIN(C30/$G$2))</f>
        <v/>
      </c>
      <c r="AD30" t="str">
        <f>IF(ISBLANK('LLh&gt;UTM'!B30),"",($AA30 * (1-$K$2)+D30) * SIN(B30/$G$2))</f>
        <v/>
      </c>
      <c r="AF30" s="17">
        <v>27</v>
      </c>
      <c r="AG30" s="56" t="str">
        <f>IF(ISBLANK('XYZ&gt;LLh'!B30),"",'XYZ&gt;LLh'!B30)</f>
        <v/>
      </c>
      <c r="AH30" s="56" t="str">
        <f>IF(ISBLANK('XYZ&gt;LLh'!B30),"",'XYZ&gt;LLh'!C30)</f>
        <v/>
      </c>
      <c r="AI30" s="56" t="str">
        <f>IF(ISBLANK('XYZ&gt;LLh'!B30),"",'XYZ&gt;LLh'!D30)</f>
        <v/>
      </c>
      <c r="AJ30" t="e">
        <f t="shared" si="10"/>
        <v>#VALUE!</v>
      </c>
      <c r="AK30" t="e">
        <f t="shared" si="11"/>
        <v>#VALUE!</v>
      </c>
      <c r="AL30" s="23" t="e">
        <f t="shared" si="12"/>
        <v>#VALUE!</v>
      </c>
      <c r="AM30" s="20" t="str">
        <f>IF(ISBLANK('XYZ&gt;LLh'!B30),"",ATAN((AI30+$M$2*$I$2*SIN(AK30)^3)/(AJ30-$K$2*$H$2*COS(AK30)^3))* $G$2)</f>
        <v/>
      </c>
      <c r="AN30" t="str">
        <f>IF(ISBLANK('XYZ&gt;LLh'!B30),"",ATAN(AH30/AG30) * $G$2)</f>
        <v/>
      </c>
      <c r="AO30" t="str">
        <f>IF(ISBLANK('XYZ&gt;LLh'!B30),"", AJ30/ COS(AM30/$G$2) - AL30)</f>
        <v/>
      </c>
    </row>
    <row r="31" spans="1:41" x14ac:dyDescent="0.2">
      <c r="A31" s="17">
        <v>28</v>
      </c>
      <c r="B31" s="18" t="str">
        <f>IF(ISBLANK('LLh&gt;UTM'!B31),"",'LLh&gt;UTM'!B31)</f>
        <v/>
      </c>
      <c r="C31" s="18" t="str">
        <f>IF(ISBLANK('LLh&gt;UTM'!C31),"",'LLh&gt;UTM'!C31)</f>
        <v/>
      </c>
      <c r="D31" s="45" t="str">
        <f>IF(ISBLANK('LLh&gt;UTM'!D31),"",'LLh&gt;UTM'!D31)</f>
        <v/>
      </c>
      <c r="E31" s="33" t="str">
        <f>IF(ISBLANK('LLh&gt;UTM'!B31),"",SUM(P31:R31)+500000)</f>
        <v/>
      </c>
      <c r="F31" s="34" t="str">
        <f>IF(ISBLANK('LLh&gt;UTM'!B31),"",SUM(W31:Z31))</f>
        <v/>
      </c>
      <c r="G31" s="35" t="str">
        <f>IF(ISBLANK('LLh&gt;UTM'!B31),"",TRUNC((C31/6)+31))</f>
        <v/>
      </c>
      <c r="H31" s="1" t="e">
        <f t="shared" si="20"/>
        <v>#VALUE!</v>
      </c>
      <c r="I31" s="24" t="e">
        <f t="shared" si="21"/>
        <v>#VALUE!</v>
      </c>
      <c r="J31" t="e">
        <f>$N$2/SQRT(1+L31)</f>
        <v>#VALUE!</v>
      </c>
      <c r="K31" t="e">
        <f>$O$2*B31+$P$2*SIN((2*B31) / $G$2)+$Q$2*SIN((4*B31) / $G$2)+$R$2*SIN((6*B31) / $G$2)</f>
        <v>#VALUE!</v>
      </c>
      <c r="L31" t="e">
        <f>($M$2*COS(B31/$G$2)^2)</f>
        <v>#VALUE!</v>
      </c>
      <c r="M31" s="27" t="e">
        <f>$S$2/$G$2*J31*COS(B31/$G$2)</f>
        <v>#VALUE!</v>
      </c>
      <c r="N31" s="21" t="e">
        <f>$S$2/(6*$G$2^3) *J31*COS(B31/$G$2)^3*(1-TAN(B31/$G$2)^2+L31)</f>
        <v>#VALUE!</v>
      </c>
      <c r="O31" t="e">
        <f>$S$2/(120*$G$2^5)*J31*COS(B31/$G$2)^5* (5 - 18*TAN(B31/$G$2)^2 + TAN(B31/$G$2)^4 + L31*(14 - 58*TAN(B31/$G$2)^2) )</f>
        <v>#VALUE!</v>
      </c>
      <c r="P31" s="26" t="e">
        <f t="shared" si="22"/>
        <v>#VALUE!</v>
      </c>
      <c r="Q31" s="27" t="e">
        <f t="shared" si="23"/>
        <v>#VALUE!</v>
      </c>
      <c r="R31" s="38" t="e">
        <f t="shared" si="24"/>
        <v>#VALUE!</v>
      </c>
      <c r="S31" s="1" t="e">
        <f>$S$2*K31</f>
        <v>#VALUE!</v>
      </c>
      <c r="T31" s="1" t="e">
        <f>$S$2/(2*$G$2^2)*J31*COS(B31/$G$2)^2*TAN(B31/$G$2)</f>
        <v>#VALUE!</v>
      </c>
      <c r="U31" s="1" t="e">
        <f>$S$2/(24*$G$2^4)*J31*COS(B31/$G$2)^4 *TAN(B31/$G$2)*(5-TAN(B31/$G$2)^2 + 9*L31)</f>
        <v>#VALUE!</v>
      </c>
      <c r="V31" s="1" t="e">
        <f>$S$2/(720*$G$2^6) *J31*COS(B31/$G$2)^6 * TAN(B31/$G$2) * (61 -58*TAN(B31/$G$2)^2 + TAN(B31/$G$2)^4)</f>
        <v>#VALUE!</v>
      </c>
      <c r="W31" s="1" t="e">
        <f t="shared" si="25"/>
        <v>#VALUE!</v>
      </c>
      <c r="X31" s="1" t="e">
        <f t="shared" si="26"/>
        <v>#VALUE!</v>
      </c>
      <c r="Y31" s="39" t="e">
        <f t="shared" si="27"/>
        <v>#VALUE!</v>
      </c>
      <c r="Z31" s="1" t="e">
        <f t="shared" si="28"/>
        <v>#VALUE!</v>
      </c>
      <c r="AA31" s="23" t="e">
        <f t="shared" si="9"/>
        <v>#VALUE!</v>
      </c>
      <c r="AB31" t="str">
        <f>IF(ISBLANK('LLh&gt;UTM'!B31),"",($AA31+D31) * COS(B31/$G$2) * COS(C31/$G$2))</f>
        <v/>
      </c>
      <c r="AC31" t="str">
        <f>IF(ISBLANK('LLh&gt;UTM'!B31),"",($AA31+D31) * COS(B31/$G$2) * SIN(C31/$G$2))</f>
        <v/>
      </c>
      <c r="AD31" t="str">
        <f>IF(ISBLANK('LLh&gt;UTM'!B31),"",($AA31 * (1-$K$2)+D31) * SIN(B31/$G$2))</f>
        <v/>
      </c>
      <c r="AF31" s="17">
        <v>28</v>
      </c>
      <c r="AG31" s="56" t="str">
        <f>IF(ISBLANK('XYZ&gt;LLh'!B31),"",'XYZ&gt;LLh'!B31)</f>
        <v/>
      </c>
      <c r="AH31" s="56" t="str">
        <f>IF(ISBLANK('XYZ&gt;LLh'!B31),"",'XYZ&gt;LLh'!C31)</f>
        <v/>
      </c>
      <c r="AI31" s="56" t="str">
        <f>IF(ISBLANK('XYZ&gt;LLh'!B31),"",'XYZ&gt;LLh'!D31)</f>
        <v/>
      </c>
      <c r="AJ31" t="e">
        <f t="shared" si="10"/>
        <v>#VALUE!</v>
      </c>
      <c r="AK31" t="e">
        <f t="shared" si="11"/>
        <v>#VALUE!</v>
      </c>
      <c r="AL31" s="23" t="e">
        <f t="shared" si="12"/>
        <v>#VALUE!</v>
      </c>
      <c r="AM31" s="20" t="str">
        <f>IF(ISBLANK('XYZ&gt;LLh'!B31),"",ATAN((AI31+$M$2*$I$2*SIN(AK31)^3)/(AJ31-$K$2*$H$2*COS(AK31)^3))* $G$2)</f>
        <v/>
      </c>
      <c r="AN31" t="str">
        <f>IF(ISBLANK('XYZ&gt;LLh'!B31),"",ATAN(AH31/AG31) * $G$2)</f>
        <v/>
      </c>
      <c r="AO31" t="str">
        <f>IF(ISBLANK('XYZ&gt;LLh'!B31),"", AJ31/ COS(AM31/$G$2) - AL31)</f>
        <v/>
      </c>
    </row>
    <row r="32" spans="1:41" x14ac:dyDescent="0.2">
      <c r="A32" s="17">
        <v>29</v>
      </c>
      <c r="B32" s="18" t="str">
        <f>IF(ISBLANK('LLh&gt;UTM'!B32),"",'LLh&gt;UTM'!B32)</f>
        <v/>
      </c>
      <c r="C32" s="18" t="str">
        <f>IF(ISBLANK('LLh&gt;UTM'!C32),"",'LLh&gt;UTM'!C32)</f>
        <v/>
      </c>
      <c r="D32" s="45" t="str">
        <f>IF(ISBLANK('LLh&gt;UTM'!D32),"",'LLh&gt;UTM'!D32)</f>
        <v/>
      </c>
      <c r="E32" s="33" t="str">
        <f>IF(ISBLANK('LLh&gt;UTM'!B32),"",SUM(P32:R32)+500000)</f>
        <v/>
      </c>
      <c r="F32" s="34" t="str">
        <f>IF(ISBLANK('LLh&gt;UTM'!B32),"",SUM(W32:Z32))</f>
        <v/>
      </c>
      <c r="G32" s="35" t="str">
        <f>IF(ISBLANK('LLh&gt;UTM'!B32),"",TRUNC((C32/6)+31))</f>
        <v/>
      </c>
      <c r="H32" s="1" t="e">
        <f t="shared" si="20"/>
        <v>#VALUE!</v>
      </c>
      <c r="I32" s="24" t="e">
        <f t="shared" si="21"/>
        <v>#VALUE!</v>
      </c>
      <c r="J32" t="e">
        <f>$N$2/SQRT(1+L32)</f>
        <v>#VALUE!</v>
      </c>
      <c r="K32" t="e">
        <f>$O$2*B32+$P$2*SIN((2*B32) / $G$2)+$Q$2*SIN((4*B32) / $G$2)+$R$2*SIN((6*B32) / $G$2)</f>
        <v>#VALUE!</v>
      </c>
      <c r="L32" t="e">
        <f>($M$2*COS(B32/$G$2)^2)</f>
        <v>#VALUE!</v>
      </c>
      <c r="M32" s="27" t="e">
        <f>$S$2/$G$2*J32*COS(B32/$G$2)</f>
        <v>#VALUE!</v>
      </c>
      <c r="N32" s="21" t="e">
        <f>$S$2/(6*$G$2^3) *J32*COS(B32/$G$2)^3*(1-TAN(B32/$G$2)^2+L32)</f>
        <v>#VALUE!</v>
      </c>
      <c r="O32" t="e">
        <f>$S$2/(120*$G$2^5)*J32*COS(B32/$G$2)^5* (5 - 18*TAN(B32/$G$2)^2 + TAN(B32/$G$2)^4 + L32*(14 - 58*TAN(B32/$G$2)^2) )</f>
        <v>#VALUE!</v>
      </c>
      <c r="P32" s="26" t="e">
        <f t="shared" si="22"/>
        <v>#VALUE!</v>
      </c>
      <c r="Q32" s="27" t="e">
        <f t="shared" si="23"/>
        <v>#VALUE!</v>
      </c>
      <c r="R32" s="38" t="e">
        <f t="shared" si="24"/>
        <v>#VALUE!</v>
      </c>
      <c r="S32" s="1" t="e">
        <f>$S$2*K32</f>
        <v>#VALUE!</v>
      </c>
      <c r="T32" s="1" t="e">
        <f>$S$2/(2*$G$2^2)*J32*COS(B32/$G$2)^2*TAN(B32/$G$2)</f>
        <v>#VALUE!</v>
      </c>
      <c r="U32" s="1" t="e">
        <f>$S$2/(24*$G$2^4)*J32*COS(B32/$G$2)^4 *TAN(B32/$G$2)*(5-TAN(B32/$G$2)^2 + 9*L32)</f>
        <v>#VALUE!</v>
      </c>
      <c r="V32" s="1" t="e">
        <f>$S$2/(720*$G$2^6) *J32*COS(B32/$G$2)^6 * TAN(B32/$G$2) * (61 -58*TAN(B32/$G$2)^2 + TAN(B32/$G$2)^4)</f>
        <v>#VALUE!</v>
      </c>
      <c r="W32" s="1" t="e">
        <f t="shared" si="25"/>
        <v>#VALUE!</v>
      </c>
      <c r="X32" s="1" t="e">
        <f t="shared" si="26"/>
        <v>#VALUE!</v>
      </c>
      <c r="Y32" s="39" t="e">
        <f t="shared" si="27"/>
        <v>#VALUE!</v>
      </c>
      <c r="Z32" s="1" t="e">
        <f t="shared" si="28"/>
        <v>#VALUE!</v>
      </c>
      <c r="AA32" s="23" t="e">
        <f t="shared" si="9"/>
        <v>#VALUE!</v>
      </c>
      <c r="AB32" t="str">
        <f>IF(ISBLANK('LLh&gt;UTM'!B32),"",($AA32+D32) * COS(B32/$G$2) * COS(C32/$G$2))</f>
        <v/>
      </c>
      <c r="AC32" t="str">
        <f>IF(ISBLANK('LLh&gt;UTM'!B32),"",($AA32+D32) * COS(B32/$G$2) * SIN(C32/$G$2))</f>
        <v/>
      </c>
      <c r="AD32" t="str">
        <f>IF(ISBLANK('LLh&gt;UTM'!B32),"",($AA32 * (1-$K$2)+D32) * SIN(B32/$G$2))</f>
        <v/>
      </c>
      <c r="AF32" s="17">
        <v>29</v>
      </c>
      <c r="AG32" s="56" t="str">
        <f>IF(ISBLANK('XYZ&gt;LLh'!B32),"",'XYZ&gt;LLh'!B32)</f>
        <v/>
      </c>
      <c r="AH32" s="56" t="str">
        <f>IF(ISBLANK('XYZ&gt;LLh'!B32),"",'XYZ&gt;LLh'!C32)</f>
        <v/>
      </c>
      <c r="AI32" s="56" t="str">
        <f>IF(ISBLANK('XYZ&gt;LLh'!B32),"",'XYZ&gt;LLh'!D32)</f>
        <v/>
      </c>
      <c r="AJ32" t="e">
        <f t="shared" si="10"/>
        <v>#VALUE!</v>
      </c>
      <c r="AK32" t="e">
        <f t="shared" si="11"/>
        <v>#VALUE!</v>
      </c>
      <c r="AL32" s="23" t="e">
        <f t="shared" si="12"/>
        <v>#VALUE!</v>
      </c>
      <c r="AM32" s="20" t="str">
        <f>IF(ISBLANK('XYZ&gt;LLh'!B32),"",ATAN((AI32+$M$2*$I$2*SIN(AK32)^3)/(AJ32-$K$2*$H$2*COS(AK32)^3))* $G$2)</f>
        <v/>
      </c>
      <c r="AN32" t="str">
        <f>IF(ISBLANK('XYZ&gt;LLh'!B32),"",ATAN(AH32/AG32) * $G$2)</f>
        <v/>
      </c>
      <c r="AO32" t="str">
        <f>IF(ISBLANK('XYZ&gt;LLh'!B32),"", AJ32/ COS(AM32/$G$2) - AL32)</f>
        <v/>
      </c>
    </row>
    <row r="33" spans="1:41" x14ac:dyDescent="0.2">
      <c r="A33" s="17">
        <v>30</v>
      </c>
      <c r="B33" s="18" t="str">
        <f>IF(ISBLANK('LLh&gt;UTM'!B33),"",'LLh&gt;UTM'!B33)</f>
        <v/>
      </c>
      <c r="C33" s="18" t="str">
        <f>IF(ISBLANK('LLh&gt;UTM'!C33),"",'LLh&gt;UTM'!C33)</f>
        <v/>
      </c>
      <c r="D33" s="45" t="str">
        <f>IF(ISBLANK('LLh&gt;UTM'!D33),"",'LLh&gt;UTM'!D33)</f>
        <v/>
      </c>
      <c r="E33" s="33" t="str">
        <f>IF(ISBLANK('LLh&gt;UTM'!B33),"",SUM(P33:R33)+500000)</f>
        <v/>
      </c>
      <c r="F33" s="34" t="str">
        <f>IF(ISBLANK('LLh&gt;UTM'!B33),"",SUM(W33:Z33))</f>
        <v/>
      </c>
      <c r="G33" s="35" t="str">
        <f>IF(ISBLANK('LLh&gt;UTM'!B33),"",TRUNC((C33/6)+31))</f>
        <v/>
      </c>
      <c r="H33" s="1" t="e">
        <f t="shared" si="20"/>
        <v>#VALUE!</v>
      </c>
      <c r="I33" s="24" t="e">
        <f t="shared" si="21"/>
        <v>#VALUE!</v>
      </c>
      <c r="J33" t="e">
        <f>$N$2/SQRT(1+L33)</f>
        <v>#VALUE!</v>
      </c>
      <c r="K33" t="e">
        <f>$O$2*B33+$P$2*SIN((2*B33) / $G$2)+$Q$2*SIN((4*B33) / $G$2)+$R$2*SIN((6*B33) / $G$2)</f>
        <v>#VALUE!</v>
      </c>
      <c r="L33" t="e">
        <f>($M$2*COS(B33/$G$2)^2)</f>
        <v>#VALUE!</v>
      </c>
      <c r="M33" s="27" t="e">
        <f>$S$2/$G$2*J33*COS(B33/$G$2)</f>
        <v>#VALUE!</v>
      </c>
      <c r="N33" s="21" t="e">
        <f>$S$2/(6*$G$2^3) *J33*COS(B33/$G$2)^3*(1-TAN(B33/$G$2)^2+L33)</f>
        <v>#VALUE!</v>
      </c>
      <c r="O33" t="e">
        <f>$S$2/(120*$G$2^5)*J33*COS(B33/$G$2)^5* (5 - 18*TAN(B33/$G$2)^2 + TAN(B33/$G$2)^4 + L33*(14 - 58*TAN(B33/$G$2)^2) )</f>
        <v>#VALUE!</v>
      </c>
      <c r="P33" s="26" t="e">
        <f t="shared" si="22"/>
        <v>#VALUE!</v>
      </c>
      <c r="Q33" s="27" t="e">
        <f t="shared" si="23"/>
        <v>#VALUE!</v>
      </c>
      <c r="R33" s="38" t="e">
        <f t="shared" si="24"/>
        <v>#VALUE!</v>
      </c>
      <c r="S33" s="1" t="e">
        <f>$S$2*K33</f>
        <v>#VALUE!</v>
      </c>
      <c r="T33" s="1" t="e">
        <f>$S$2/(2*$G$2^2)*J33*COS(B33/$G$2)^2*TAN(B33/$G$2)</f>
        <v>#VALUE!</v>
      </c>
      <c r="U33" s="1" t="e">
        <f>$S$2/(24*$G$2^4)*J33*COS(B33/$G$2)^4 *TAN(B33/$G$2)*(5-TAN(B33/$G$2)^2 + 9*L33)</f>
        <v>#VALUE!</v>
      </c>
      <c r="V33" s="1" t="e">
        <f>$S$2/(720*$G$2^6) *J33*COS(B33/$G$2)^6 * TAN(B33/$G$2) * (61 -58*TAN(B33/$G$2)^2 + TAN(B33/$G$2)^4)</f>
        <v>#VALUE!</v>
      </c>
      <c r="W33" s="1" t="e">
        <f t="shared" si="25"/>
        <v>#VALUE!</v>
      </c>
      <c r="X33" s="1" t="e">
        <f t="shared" si="26"/>
        <v>#VALUE!</v>
      </c>
      <c r="Y33" s="39" t="e">
        <f t="shared" si="27"/>
        <v>#VALUE!</v>
      </c>
      <c r="Z33" s="1" t="e">
        <f t="shared" si="28"/>
        <v>#VALUE!</v>
      </c>
      <c r="AA33" s="23" t="e">
        <f t="shared" si="9"/>
        <v>#VALUE!</v>
      </c>
      <c r="AB33" t="str">
        <f>IF(ISBLANK('LLh&gt;UTM'!B33),"",($AA33+D33) * COS(B33/$G$2) * COS(C33/$G$2))</f>
        <v/>
      </c>
      <c r="AC33" t="str">
        <f>IF(ISBLANK('LLh&gt;UTM'!B33),"",($AA33+D33) * COS(B33/$G$2) * SIN(C33/$G$2))</f>
        <v/>
      </c>
      <c r="AD33" t="str">
        <f>IF(ISBLANK('LLh&gt;UTM'!B33),"",($AA33 * (1-$K$2)+D33) * SIN(B33/$G$2))</f>
        <v/>
      </c>
      <c r="AF33" s="17">
        <v>30</v>
      </c>
      <c r="AG33" s="56" t="str">
        <f>IF(ISBLANK('XYZ&gt;LLh'!B33),"",'XYZ&gt;LLh'!B33)</f>
        <v/>
      </c>
      <c r="AH33" s="56" t="str">
        <f>IF(ISBLANK('XYZ&gt;LLh'!B33),"",'XYZ&gt;LLh'!C33)</f>
        <v/>
      </c>
      <c r="AI33" s="56" t="str">
        <f>IF(ISBLANK('XYZ&gt;LLh'!B33),"",'XYZ&gt;LLh'!D33)</f>
        <v/>
      </c>
      <c r="AJ33" t="e">
        <f t="shared" si="10"/>
        <v>#VALUE!</v>
      </c>
      <c r="AK33" t="e">
        <f t="shared" si="11"/>
        <v>#VALUE!</v>
      </c>
      <c r="AL33" s="23" t="e">
        <f t="shared" si="12"/>
        <v>#VALUE!</v>
      </c>
      <c r="AM33" s="20" t="str">
        <f>IF(ISBLANK('XYZ&gt;LLh'!B33),"",ATAN((AI33+$M$2*$I$2*SIN(AK33)^3)/(AJ33-$K$2*$H$2*COS(AK33)^3))* $G$2)</f>
        <v/>
      </c>
      <c r="AN33" t="str">
        <f>IF(ISBLANK('XYZ&gt;LLh'!B33),"",ATAN(AH33/AG33) * $G$2)</f>
        <v/>
      </c>
      <c r="AO33" t="str">
        <f>IF(ISBLANK('XYZ&gt;LLh'!B33),"", AJ33/ COS(AM33/$G$2) - AL33)</f>
        <v/>
      </c>
    </row>
    <row r="34" spans="1:41" x14ac:dyDescent="0.2">
      <c r="A34" s="17">
        <v>31</v>
      </c>
      <c r="B34" s="18" t="str">
        <f>IF(ISBLANK('LLh&gt;UTM'!B34),"",'LLh&gt;UTM'!B34)</f>
        <v/>
      </c>
      <c r="C34" s="18" t="str">
        <f>IF(ISBLANK('LLh&gt;UTM'!C34),"",'LLh&gt;UTM'!C34)</f>
        <v/>
      </c>
      <c r="D34" s="45" t="str">
        <f>IF(ISBLANK('LLh&gt;UTM'!D34),"",'LLh&gt;UTM'!D34)</f>
        <v/>
      </c>
      <c r="E34" s="33" t="str">
        <f>IF(ISBLANK('LLh&gt;UTM'!B34),"",SUM(P34:R34)+500000)</f>
        <v/>
      </c>
      <c r="F34" s="34" t="str">
        <f>IF(ISBLANK('LLh&gt;UTM'!B34),"",SUM(W34:Z34))</f>
        <v/>
      </c>
      <c r="G34" s="35" t="str">
        <f>IF(ISBLANK('LLh&gt;UTM'!B34),"",TRUNC((C34/6)+31))</f>
        <v/>
      </c>
      <c r="H34" s="1" t="e">
        <f t="shared" si="20"/>
        <v>#VALUE!</v>
      </c>
      <c r="I34" s="24" t="e">
        <f t="shared" si="21"/>
        <v>#VALUE!</v>
      </c>
      <c r="J34" t="e">
        <f>$N$2/SQRT(1+L34)</f>
        <v>#VALUE!</v>
      </c>
      <c r="K34" t="e">
        <f>$O$2*B34+$P$2*SIN((2*B34) / $G$2)+$Q$2*SIN((4*B34) / $G$2)+$R$2*SIN((6*B34) / $G$2)</f>
        <v>#VALUE!</v>
      </c>
      <c r="L34" t="e">
        <f>($M$2*COS(B34/$G$2)^2)</f>
        <v>#VALUE!</v>
      </c>
      <c r="M34" s="27" t="e">
        <f>$S$2/$G$2*J34*COS(B34/$G$2)</f>
        <v>#VALUE!</v>
      </c>
      <c r="N34" s="21" t="e">
        <f>$S$2/(6*$G$2^3) *J34*COS(B34/$G$2)^3*(1-TAN(B34/$G$2)^2+L34)</f>
        <v>#VALUE!</v>
      </c>
      <c r="O34" t="e">
        <f>$S$2/(120*$G$2^5)*J34*COS(B34/$G$2)^5* (5 - 18*TAN(B34/$G$2)^2 + TAN(B34/$G$2)^4 + L34*(14 - 58*TAN(B34/$G$2)^2) )</f>
        <v>#VALUE!</v>
      </c>
      <c r="P34" s="26" t="e">
        <f t="shared" si="22"/>
        <v>#VALUE!</v>
      </c>
      <c r="Q34" s="27" t="e">
        <f t="shared" si="23"/>
        <v>#VALUE!</v>
      </c>
      <c r="R34" s="38" t="e">
        <f t="shared" si="24"/>
        <v>#VALUE!</v>
      </c>
      <c r="S34" s="1" t="e">
        <f>$S$2*K34</f>
        <v>#VALUE!</v>
      </c>
      <c r="T34" s="1" t="e">
        <f>$S$2/(2*$G$2^2)*J34*COS(B34/$G$2)^2*TAN(B34/$G$2)</f>
        <v>#VALUE!</v>
      </c>
      <c r="U34" s="1" t="e">
        <f>$S$2/(24*$G$2^4)*J34*COS(B34/$G$2)^4 *TAN(B34/$G$2)*(5-TAN(B34/$G$2)^2 + 9*L34)</f>
        <v>#VALUE!</v>
      </c>
      <c r="V34" s="1" t="e">
        <f>$S$2/(720*$G$2^6) *J34*COS(B34/$G$2)^6 * TAN(B34/$G$2) * (61 -58*TAN(B34/$G$2)^2 + TAN(B34/$G$2)^4)</f>
        <v>#VALUE!</v>
      </c>
      <c r="W34" s="1" t="e">
        <f t="shared" si="25"/>
        <v>#VALUE!</v>
      </c>
      <c r="X34" s="1" t="e">
        <f t="shared" si="26"/>
        <v>#VALUE!</v>
      </c>
      <c r="Y34" s="39" t="e">
        <f t="shared" si="27"/>
        <v>#VALUE!</v>
      </c>
      <c r="Z34" s="1" t="e">
        <f t="shared" si="28"/>
        <v>#VALUE!</v>
      </c>
      <c r="AA34" s="23" t="e">
        <f t="shared" si="9"/>
        <v>#VALUE!</v>
      </c>
      <c r="AB34" t="str">
        <f>IF(ISBLANK('LLh&gt;UTM'!B34),"",($AA34+D34) * COS(B34/$G$2) * COS(C34/$G$2))</f>
        <v/>
      </c>
      <c r="AC34" t="str">
        <f>IF(ISBLANK('LLh&gt;UTM'!B34),"",($AA34+D34) * COS(B34/$G$2) * SIN(C34/$G$2))</f>
        <v/>
      </c>
      <c r="AD34" t="str">
        <f>IF(ISBLANK('LLh&gt;UTM'!B34),"",($AA34 * (1-$K$2)+D34) * SIN(B34/$G$2))</f>
        <v/>
      </c>
      <c r="AF34" s="17">
        <v>31</v>
      </c>
      <c r="AG34" s="56" t="str">
        <f>IF(ISBLANK('XYZ&gt;LLh'!B34),"",'XYZ&gt;LLh'!B34)</f>
        <v/>
      </c>
      <c r="AH34" s="56" t="str">
        <f>IF(ISBLANK('XYZ&gt;LLh'!B34),"",'XYZ&gt;LLh'!C34)</f>
        <v/>
      </c>
      <c r="AI34" s="56" t="str">
        <f>IF(ISBLANK('XYZ&gt;LLh'!B34),"",'XYZ&gt;LLh'!D34)</f>
        <v/>
      </c>
      <c r="AJ34" t="e">
        <f t="shared" si="10"/>
        <v>#VALUE!</v>
      </c>
      <c r="AK34" t="e">
        <f t="shared" si="11"/>
        <v>#VALUE!</v>
      </c>
      <c r="AL34" s="23" t="e">
        <f t="shared" si="12"/>
        <v>#VALUE!</v>
      </c>
      <c r="AM34" s="20" t="str">
        <f>IF(ISBLANK('XYZ&gt;LLh'!B34),"",ATAN((AI34+$M$2*$I$2*SIN(AK34)^3)/(AJ34-$K$2*$H$2*COS(AK34)^3))* $G$2)</f>
        <v/>
      </c>
      <c r="AN34" t="str">
        <f>IF(ISBLANK('XYZ&gt;LLh'!B34),"",ATAN(AH34/AG34) * $G$2)</f>
        <v/>
      </c>
      <c r="AO34" t="str">
        <f>IF(ISBLANK('XYZ&gt;LLh'!B34),"", AJ34/ COS(AM34/$G$2) - AL34)</f>
        <v/>
      </c>
    </row>
    <row r="35" spans="1:41" x14ac:dyDescent="0.2">
      <c r="A35" s="17">
        <v>32</v>
      </c>
      <c r="B35" s="18" t="str">
        <f>IF(ISBLANK('LLh&gt;UTM'!B35),"",'LLh&gt;UTM'!B35)</f>
        <v/>
      </c>
      <c r="C35" s="18" t="str">
        <f>IF(ISBLANK('LLh&gt;UTM'!C35),"",'LLh&gt;UTM'!C35)</f>
        <v/>
      </c>
      <c r="D35" s="45" t="str">
        <f>IF(ISBLANK('LLh&gt;UTM'!D35),"",'LLh&gt;UTM'!D35)</f>
        <v/>
      </c>
      <c r="E35" s="33" t="str">
        <f>IF(ISBLANK('LLh&gt;UTM'!B35),"",SUM(P35:R35)+500000)</f>
        <v/>
      </c>
      <c r="F35" s="34" t="str">
        <f>IF(ISBLANK('LLh&gt;UTM'!B35),"",SUM(W35:Z35))</f>
        <v/>
      </c>
      <c r="G35" s="35" t="str">
        <f>IF(ISBLANK('LLh&gt;UTM'!B35),"",TRUNC((C35/6)+31))</f>
        <v/>
      </c>
      <c r="H35" s="1" t="e">
        <f t="shared" si="20"/>
        <v>#VALUE!</v>
      </c>
      <c r="I35" s="24" t="e">
        <f t="shared" si="21"/>
        <v>#VALUE!</v>
      </c>
      <c r="J35" t="e">
        <f>$N$2/SQRT(1+L35)</f>
        <v>#VALUE!</v>
      </c>
      <c r="K35" t="e">
        <f>$O$2*B35+$P$2*SIN((2*B35) / $G$2)+$Q$2*SIN((4*B35) / $G$2)+$R$2*SIN((6*B35) / $G$2)</f>
        <v>#VALUE!</v>
      </c>
      <c r="L35" t="e">
        <f>($M$2*COS(B35/$G$2)^2)</f>
        <v>#VALUE!</v>
      </c>
      <c r="M35" s="27" t="e">
        <f>$S$2/$G$2*J35*COS(B35/$G$2)</f>
        <v>#VALUE!</v>
      </c>
      <c r="N35" s="21" t="e">
        <f>$S$2/(6*$G$2^3) *J35*COS(B35/$G$2)^3*(1-TAN(B35/$G$2)^2+L35)</f>
        <v>#VALUE!</v>
      </c>
      <c r="O35" t="e">
        <f>$S$2/(120*$G$2^5)*J35*COS(B35/$G$2)^5* (5 - 18*TAN(B35/$G$2)^2 + TAN(B35/$G$2)^4 + L35*(14 - 58*TAN(B35/$G$2)^2) )</f>
        <v>#VALUE!</v>
      </c>
      <c r="P35" s="26" t="e">
        <f t="shared" si="22"/>
        <v>#VALUE!</v>
      </c>
      <c r="Q35" s="27" t="e">
        <f t="shared" si="23"/>
        <v>#VALUE!</v>
      </c>
      <c r="R35" s="38" t="e">
        <f t="shared" si="24"/>
        <v>#VALUE!</v>
      </c>
      <c r="S35" s="1" t="e">
        <f>$S$2*K35</f>
        <v>#VALUE!</v>
      </c>
      <c r="T35" s="1" t="e">
        <f>$S$2/(2*$G$2^2)*J35*COS(B35/$G$2)^2*TAN(B35/$G$2)</f>
        <v>#VALUE!</v>
      </c>
      <c r="U35" s="1" t="e">
        <f>$S$2/(24*$G$2^4)*J35*COS(B35/$G$2)^4 *TAN(B35/$G$2)*(5-TAN(B35/$G$2)^2 + 9*L35)</f>
        <v>#VALUE!</v>
      </c>
      <c r="V35" s="1" t="e">
        <f>$S$2/(720*$G$2^6) *J35*COS(B35/$G$2)^6 * TAN(B35/$G$2) * (61 -58*TAN(B35/$G$2)^2 + TAN(B35/$G$2)^4)</f>
        <v>#VALUE!</v>
      </c>
      <c r="W35" s="1" t="e">
        <f t="shared" si="25"/>
        <v>#VALUE!</v>
      </c>
      <c r="X35" s="1" t="e">
        <f t="shared" si="26"/>
        <v>#VALUE!</v>
      </c>
      <c r="Y35" s="39" t="e">
        <f t="shared" si="27"/>
        <v>#VALUE!</v>
      </c>
      <c r="Z35" s="1" t="e">
        <f t="shared" si="28"/>
        <v>#VALUE!</v>
      </c>
      <c r="AA35" s="23" t="e">
        <f t="shared" si="9"/>
        <v>#VALUE!</v>
      </c>
      <c r="AB35" t="str">
        <f>IF(ISBLANK('LLh&gt;UTM'!B35),"",($AA35+D35) * COS(B35/$G$2) * COS(C35/$G$2))</f>
        <v/>
      </c>
      <c r="AC35" t="str">
        <f>IF(ISBLANK('LLh&gt;UTM'!B35),"",($AA35+D35) * COS(B35/$G$2) * SIN(C35/$G$2))</f>
        <v/>
      </c>
      <c r="AD35" t="str">
        <f>IF(ISBLANK('LLh&gt;UTM'!B35),"",($AA35 * (1-$K$2)+D35) * SIN(B35/$G$2))</f>
        <v/>
      </c>
      <c r="AF35" s="17">
        <v>32</v>
      </c>
      <c r="AG35" s="56" t="str">
        <f>IF(ISBLANK('XYZ&gt;LLh'!B35),"",'XYZ&gt;LLh'!B35)</f>
        <v/>
      </c>
      <c r="AH35" s="56" t="str">
        <f>IF(ISBLANK('XYZ&gt;LLh'!B35),"",'XYZ&gt;LLh'!C35)</f>
        <v/>
      </c>
      <c r="AI35" s="56" t="str">
        <f>IF(ISBLANK('XYZ&gt;LLh'!B35),"",'XYZ&gt;LLh'!D35)</f>
        <v/>
      </c>
      <c r="AJ35" t="e">
        <f t="shared" si="10"/>
        <v>#VALUE!</v>
      </c>
      <c r="AK35" t="e">
        <f t="shared" si="11"/>
        <v>#VALUE!</v>
      </c>
      <c r="AL35" s="23" t="e">
        <f t="shared" si="12"/>
        <v>#VALUE!</v>
      </c>
      <c r="AM35" s="20" t="str">
        <f>IF(ISBLANK('XYZ&gt;LLh'!B35),"",ATAN((AI35+$M$2*$I$2*SIN(AK35)^3)/(AJ35-$K$2*$H$2*COS(AK35)^3))* $G$2)</f>
        <v/>
      </c>
      <c r="AN35" t="str">
        <f>IF(ISBLANK('XYZ&gt;LLh'!B35),"",ATAN(AH35/AG35) * $G$2)</f>
        <v/>
      </c>
      <c r="AO35" t="str">
        <f>IF(ISBLANK('XYZ&gt;LLh'!B35),"", AJ35/ COS(AM35/$G$2) - AL35)</f>
        <v/>
      </c>
    </row>
    <row r="36" spans="1:41" x14ac:dyDescent="0.2">
      <c r="A36" s="17">
        <v>33</v>
      </c>
      <c r="B36" s="18" t="str">
        <f>IF(ISBLANK('LLh&gt;UTM'!B36),"",'LLh&gt;UTM'!B36)</f>
        <v/>
      </c>
      <c r="C36" s="18" t="str">
        <f>IF(ISBLANK('LLh&gt;UTM'!C36),"",'LLh&gt;UTM'!C36)</f>
        <v/>
      </c>
      <c r="D36" s="45" t="str">
        <f>IF(ISBLANK('LLh&gt;UTM'!D36),"",'LLh&gt;UTM'!D36)</f>
        <v/>
      </c>
      <c r="E36" s="33" t="str">
        <f>IF(ISBLANK('LLh&gt;UTM'!B36),"",SUM(P36:R36)+500000)</f>
        <v/>
      </c>
      <c r="F36" s="34" t="str">
        <f>IF(ISBLANK('LLh&gt;UTM'!B36),"",SUM(W36:Z36))</f>
        <v/>
      </c>
      <c r="G36" s="35" t="str">
        <f>IF(ISBLANK('LLh&gt;UTM'!B36),"",TRUNC((C36/6)+31))</f>
        <v/>
      </c>
      <c r="H36" s="1" t="e">
        <f t="shared" si="20"/>
        <v>#VALUE!</v>
      </c>
      <c r="I36" s="24" t="e">
        <f t="shared" si="21"/>
        <v>#VALUE!</v>
      </c>
      <c r="J36" t="e">
        <f>$N$2/SQRT(1+L36)</f>
        <v>#VALUE!</v>
      </c>
      <c r="K36" t="e">
        <f>$O$2*B36+$P$2*SIN((2*B36) / $G$2)+$Q$2*SIN((4*B36) / $G$2)+$R$2*SIN((6*B36) / $G$2)</f>
        <v>#VALUE!</v>
      </c>
      <c r="L36" t="e">
        <f>($M$2*COS(B36/$G$2)^2)</f>
        <v>#VALUE!</v>
      </c>
      <c r="M36" s="27" t="e">
        <f>$S$2/$G$2*J36*COS(B36/$G$2)</f>
        <v>#VALUE!</v>
      </c>
      <c r="N36" s="21" t="e">
        <f>$S$2/(6*$G$2^3) *J36*COS(B36/$G$2)^3*(1-TAN(B36/$G$2)^2+L36)</f>
        <v>#VALUE!</v>
      </c>
      <c r="O36" t="e">
        <f>$S$2/(120*$G$2^5)*J36*COS(B36/$G$2)^5* (5 - 18*TAN(B36/$G$2)^2 + TAN(B36/$G$2)^4 + L36*(14 - 58*TAN(B36/$G$2)^2) )</f>
        <v>#VALUE!</v>
      </c>
      <c r="P36" s="26" t="e">
        <f t="shared" si="22"/>
        <v>#VALUE!</v>
      </c>
      <c r="Q36" s="27" t="e">
        <f t="shared" si="23"/>
        <v>#VALUE!</v>
      </c>
      <c r="R36" s="38" t="e">
        <f t="shared" si="24"/>
        <v>#VALUE!</v>
      </c>
      <c r="S36" s="1" t="e">
        <f>$S$2*K36</f>
        <v>#VALUE!</v>
      </c>
      <c r="T36" s="1" t="e">
        <f>$S$2/(2*$G$2^2)*J36*COS(B36/$G$2)^2*TAN(B36/$G$2)</f>
        <v>#VALUE!</v>
      </c>
      <c r="U36" s="1" t="e">
        <f>$S$2/(24*$G$2^4)*J36*COS(B36/$G$2)^4 *TAN(B36/$G$2)*(5-TAN(B36/$G$2)^2 + 9*L36)</f>
        <v>#VALUE!</v>
      </c>
      <c r="V36" s="1" t="e">
        <f>$S$2/(720*$G$2^6) *J36*COS(B36/$G$2)^6 * TAN(B36/$G$2) * (61 -58*TAN(B36/$G$2)^2 + TAN(B36/$G$2)^4)</f>
        <v>#VALUE!</v>
      </c>
      <c r="W36" s="1" t="e">
        <f t="shared" si="25"/>
        <v>#VALUE!</v>
      </c>
      <c r="X36" s="1" t="e">
        <f t="shared" si="26"/>
        <v>#VALUE!</v>
      </c>
      <c r="Y36" s="39" t="e">
        <f t="shared" si="27"/>
        <v>#VALUE!</v>
      </c>
      <c r="Z36" s="1" t="e">
        <f t="shared" si="28"/>
        <v>#VALUE!</v>
      </c>
      <c r="AA36" s="23" t="e">
        <f t="shared" si="9"/>
        <v>#VALUE!</v>
      </c>
      <c r="AB36" t="str">
        <f>IF(ISBLANK('LLh&gt;UTM'!B36),"",($AA36+D36) * COS(B36/$G$2) * COS(C36/$G$2))</f>
        <v/>
      </c>
      <c r="AC36" t="str">
        <f>IF(ISBLANK('LLh&gt;UTM'!B36),"",($AA36+D36) * COS(B36/$G$2) * SIN(C36/$G$2))</f>
        <v/>
      </c>
      <c r="AD36" t="str">
        <f>IF(ISBLANK('LLh&gt;UTM'!B36),"",($AA36 * (1-$K$2)+D36) * SIN(B36/$G$2))</f>
        <v/>
      </c>
      <c r="AF36" s="17">
        <v>33</v>
      </c>
      <c r="AG36" s="56" t="str">
        <f>IF(ISBLANK('XYZ&gt;LLh'!B36),"",'XYZ&gt;LLh'!B36)</f>
        <v/>
      </c>
      <c r="AH36" s="56" t="str">
        <f>IF(ISBLANK('XYZ&gt;LLh'!B36),"",'XYZ&gt;LLh'!C36)</f>
        <v/>
      </c>
      <c r="AI36" s="56" t="str">
        <f>IF(ISBLANK('XYZ&gt;LLh'!B36),"",'XYZ&gt;LLh'!D36)</f>
        <v/>
      </c>
      <c r="AJ36" t="e">
        <f t="shared" si="10"/>
        <v>#VALUE!</v>
      </c>
      <c r="AK36" t="e">
        <f t="shared" si="11"/>
        <v>#VALUE!</v>
      </c>
      <c r="AL36" s="23" t="e">
        <f t="shared" si="12"/>
        <v>#VALUE!</v>
      </c>
      <c r="AM36" s="20" t="str">
        <f>IF(ISBLANK('XYZ&gt;LLh'!B36),"",ATAN((AI36+$M$2*$I$2*SIN(AK36)^3)/(AJ36-$K$2*$H$2*COS(AK36)^3))* $G$2)</f>
        <v/>
      </c>
      <c r="AN36" t="str">
        <f>IF(ISBLANK('XYZ&gt;LLh'!B36),"",ATAN(AH36/AG36) * $G$2)</f>
        <v/>
      </c>
      <c r="AO36" t="str">
        <f>IF(ISBLANK('XYZ&gt;LLh'!B36),"", AJ36/ COS(AM36/$G$2) - AL36)</f>
        <v/>
      </c>
    </row>
    <row r="37" spans="1:41" x14ac:dyDescent="0.2">
      <c r="A37" s="17">
        <v>34</v>
      </c>
      <c r="B37" s="18" t="str">
        <f>IF(ISBLANK('LLh&gt;UTM'!B37),"",'LLh&gt;UTM'!B37)</f>
        <v/>
      </c>
      <c r="C37" s="18" t="str">
        <f>IF(ISBLANK('LLh&gt;UTM'!C37),"",'LLh&gt;UTM'!C37)</f>
        <v/>
      </c>
      <c r="D37" s="45" t="str">
        <f>IF(ISBLANK('LLh&gt;UTM'!D37),"",'LLh&gt;UTM'!D37)</f>
        <v/>
      </c>
      <c r="E37" s="33" t="str">
        <f>IF(ISBLANK('LLh&gt;UTM'!B37),"",SUM(P37:R37)+500000)</f>
        <v/>
      </c>
      <c r="F37" s="34" t="str">
        <f>IF(ISBLANK('LLh&gt;UTM'!B37),"",SUM(W37:Z37))</f>
        <v/>
      </c>
      <c r="G37" s="35" t="str">
        <f>IF(ISBLANK('LLh&gt;UTM'!B37),"",TRUNC((C37/6)+31))</f>
        <v/>
      </c>
      <c r="H37" s="1" t="e">
        <f t="shared" si="20"/>
        <v>#VALUE!</v>
      </c>
      <c r="I37" s="24" t="e">
        <f t="shared" si="21"/>
        <v>#VALUE!</v>
      </c>
      <c r="J37" t="e">
        <f>$N$2/SQRT(1+L37)</f>
        <v>#VALUE!</v>
      </c>
      <c r="K37" t="e">
        <f>$O$2*B37+$P$2*SIN((2*B37) / $G$2)+$Q$2*SIN((4*B37) / $G$2)+$R$2*SIN((6*B37) / $G$2)</f>
        <v>#VALUE!</v>
      </c>
      <c r="L37" t="e">
        <f>($M$2*COS(B37/$G$2)^2)</f>
        <v>#VALUE!</v>
      </c>
      <c r="M37" s="27" t="e">
        <f>$S$2/$G$2*J37*COS(B37/$G$2)</f>
        <v>#VALUE!</v>
      </c>
      <c r="N37" s="21" t="e">
        <f>$S$2/(6*$G$2^3) *J37*COS(B37/$G$2)^3*(1-TAN(B37/$G$2)^2+L37)</f>
        <v>#VALUE!</v>
      </c>
      <c r="O37" t="e">
        <f>$S$2/(120*$G$2^5)*J37*COS(B37/$G$2)^5* (5 - 18*TAN(B37/$G$2)^2 + TAN(B37/$G$2)^4 + L37*(14 - 58*TAN(B37/$G$2)^2) )</f>
        <v>#VALUE!</v>
      </c>
      <c r="P37" s="26" t="e">
        <f t="shared" si="22"/>
        <v>#VALUE!</v>
      </c>
      <c r="Q37" s="27" t="e">
        <f t="shared" si="23"/>
        <v>#VALUE!</v>
      </c>
      <c r="R37" s="38" t="e">
        <f t="shared" si="24"/>
        <v>#VALUE!</v>
      </c>
      <c r="S37" s="1" t="e">
        <f>$S$2*K37</f>
        <v>#VALUE!</v>
      </c>
      <c r="T37" s="1" t="e">
        <f>$S$2/(2*$G$2^2)*J37*COS(B37/$G$2)^2*TAN(B37/$G$2)</f>
        <v>#VALUE!</v>
      </c>
      <c r="U37" s="1" t="e">
        <f>$S$2/(24*$G$2^4)*J37*COS(B37/$G$2)^4 *TAN(B37/$G$2)*(5-TAN(B37/$G$2)^2 + 9*L37)</f>
        <v>#VALUE!</v>
      </c>
      <c r="V37" s="1" t="e">
        <f>$S$2/(720*$G$2^6) *J37*COS(B37/$G$2)^6 * TAN(B37/$G$2) * (61 -58*TAN(B37/$G$2)^2 + TAN(B37/$G$2)^4)</f>
        <v>#VALUE!</v>
      </c>
      <c r="W37" s="1" t="e">
        <f t="shared" si="25"/>
        <v>#VALUE!</v>
      </c>
      <c r="X37" s="1" t="e">
        <f t="shared" si="26"/>
        <v>#VALUE!</v>
      </c>
      <c r="Y37" s="39" t="e">
        <f t="shared" si="27"/>
        <v>#VALUE!</v>
      </c>
      <c r="Z37" s="1" t="e">
        <f t="shared" si="28"/>
        <v>#VALUE!</v>
      </c>
      <c r="AA37" s="23" t="e">
        <f t="shared" si="9"/>
        <v>#VALUE!</v>
      </c>
      <c r="AB37" t="str">
        <f>IF(ISBLANK('LLh&gt;UTM'!B37),"",($AA37+D37) * COS(B37/$G$2) * COS(C37/$G$2))</f>
        <v/>
      </c>
      <c r="AC37" t="str">
        <f>IF(ISBLANK('LLh&gt;UTM'!B37),"",($AA37+D37) * COS(B37/$G$2) * SIN(C37/$G$2))</f>
        <v/>
      </c>
      <c r="AD37" t="str">
        <f>IF(ISBLANK('LLh&gt;UTM'!B37),"",($AA37 * (1-$K$2)+D37) * SIN(B37/$G$2))</f>
        <v/>
      </c>
      <c r="AF37" s="17">
        <v>34</v>
      </c>
      <c r="AG37" s="56" t="str">
        <f>IF(ISBLANK('XYZ&gt;LLh'!B37),"",'XYZ&gt;LLh'!B37)</f>
        <v/>
      </c>
      <c r="AH37" s="56" t="str">
        <f>IF(ISBLANK('XYZ&gt;LLh'!B37),"",'XYZ&gt;LLh'!C37)</f>
        <v/>
      </c>
      <c r="AI37" s="56" t="str">
        <f>IF(ISBLANK('XYZ&gt;LLh'!B37),"",'XYZ&gt;LLh'!D37)</f>
        <v/>
      </c>
      <c r="AJ37" t="e">
        <f t="shared" si="10"/>
        <v>#VALUE!</v>
      </c>
      <c r="AK37" t="e">
        <f t="shared" si="11"/>
        <v>#VALUE!</v>
      </c>
      <c r="AL37" s="23" t="e">
        <f t="shared" si="12"/>
        <v>#VALUE!</v>
      </c>
      <c r="AM37" s="20" t="str">
        <f>IF(ISBLANK('XYZ&gt;LLh'!B37),"",ATAN((AI37+$M$2*$I$2*SIN(AK37)^3)/(AJ37-$K$2*$H$2*COS(AK37)^3))* $G$2)</f>
        <v/>
      </c>
      <c r="AN37" t="str">
        <f>IF(ISBLANK('XYZ&gt;LLh'!B37),"",ATAN(AH37/AG37) * $G$2)</f>
        <v/>
      </c>
      <c r="AO37" t="str">
        <f>IF(ISBLANK('XYZ&gt;LLh'!B37),"", AJ37/ COS(AM37/$G$2) - AL37)</f>
        <v/>
      </c>
    </row>
    <row r="38" spans="1:41" x14ac:dyDescent="0.2">
      <c r="A38" s="17">
        <v>35</v>
      </c>
      <c r="B38" s="18" t="str">
        <f>IF(ISBLANK('LLh&gt;UTM'!B38),"",'LLh&gt;UTM'!B38)</f>
        <v/>
      </c>
      <c r="C38" s="18" t="str">
        <f>IF(ISBLANK('LLh&gt;UTM'!C38),"",'LLh&gt;UTM'!C38)</f>
        <v/>
      </c>
      <c r="D38" s="45" t="str">
        <f>IF(ISBLANK('LLh&gt;UTM'!D38),"",'LLh&gt;UTM'!D38)</f>
        <v/>
      </c>
      <c r="E38" s="33" t="str">
        <f>IF(ISBLANK('LLh&gt;UTM'!B38),"",SUM(P38:R38)+500000)</f>
        <v/>
      </c>
      <c r="F38" s="34" t="str">
        <f>IF(ISBLANK('LLh&gt;UTM'!B38),"",SUM(W38:Z38))</f>
        <v/>
      </c>
      <c r="G38" s="35" t="str">
        <f>IF(ISBLANK('LLh&gt;UTM'!B38),"",TRUNC((C38/6)+31))</f>
        <v/>
      </c>
      <c r="H38" s="1" t="e">
        <f t="shared" si="20"/>
        <v>#VALUE!</v>
      </c>
      <c r="I38" s="24" t="e">
        <f t="shared" si="21"/>
        <v>#VALUE!</v>
      </c>
      <c r="J38" t="e">
        <f>$N$2/SQRT(1+L38)</f>
        <v>#VALUE!</v>
      </c>
      <c r="K38" t="e">
        <f>$O$2*B38+$P$2*SIN((2*B38) / $G$2)+$Q$2*SIN((4*B38) / $G$2)+$R$2*SIN((6*B38) / $G$2)</f>
        <v>#VALUE!</v>
      </c>
      <c r="L38" t="e">
        <f>($M$2*COS(B38/$G$2)^2)</f>
        <v>#VALUE!</v>
      </c>
      <c r="M38" s="27" t="e">
        <f>$S$2/$G$2*J38*COS(B38/$G$2)</f>
        <v>#VALUE!</v>
      </c>
      <c r="N38" s="21" t="e">
        <f>$S$2/(6*$G$2^3) *J38*COS(B38/$G$2)^3*(1-TAN(B38/$G$2)^2+L38)</f>
        <v>#VALUE!</v>
      </c>
      <c r="O38" t="e">
        <f>$S$2/(120*$G$2^5)*J38*COS(B38/$G$2)^5* (5 - 18*TAN(B38/$G$2)^2 + TAN(B38/$G$2)^4 + L38*(14 - 58*TAN(B38/$G$2)^2) )</f>
        <v>#VALUE!</v>
      </c>
      <c r="P38" s="26" t="e">
        <f t="shared" si="22"/>
        <v>#VALUE!</v>
      </c>
      <c r="Q38" s="27" t="e">
        <f t="shared" si="23"/>
        <v>#VALUE!</v>
      </c>
      <c r="R38" s="38" t="e">
        <f t="shared" si="24"/>
        <v>#VALUE!</v>
      </c>
      <c r="S38" s="1" t="e">
        <f>$S$2*K38</f>
        <v>#VALUE!</v>
      </c>
      <c r="T38" s="1" t="e">
        <f>$S$2/(2*$G$2^2)*J38*COS(B38/$G$2)^2*TAN(B38/$G$2)</f>
        <v>#VALUE!</v>
      </c>
      <c r="U38" s="1" t="e">
        <f>$S$2/(24*$G$2^4)*J38*COS(B38/$G$2)^4 *TAN(B38/$G$2)*(5-TAN(B38/$G$2)^2 + 9*L38)</f>
        <v>#VALUE!</v>
      </c>
      <c r="V38" s="1" t="e">
        <f>$S$2/(720*$G$2^6) *J38*COS(B38/$G$2)^6 * TAN(B38/$G$2) * (61 -58*TAN(B38/$G$2)^2 + TAN(B38/$G$2)^4)</f>
        <v>#VALUE!</v>
      </c>
      <c r="W38" s="1" t="e">
        <f t="shared" si="25"/>
        <v>#VALUE!</v>
      </c>
      <c r="X38" s="1" t="e">
        <f t="shared" si="26"/>
        <v>#VALUE!</v>
      </c>
      <c r="Y38" s="39" t="e">
        <f t="shared" si="27"/>
        <v>#VALUE!</v>
      </c>
      <c r="Z38" s="1" t="e">
        <f t="shared" si="28"/>
        <v>#VALUE!</v>
      </c>
      <c r="AA38" s="23" t="e">
        <f t="shared" si="9"/>
        <v>#VALUE!</v>
      </c>
      <c r="AB38" t="str">
        <f>IF(ISBLANK('LLh&gt;UTM'!B38),"",($AA38+D38) * COS(B38/$G$2) * COS(C38/$G$2))</f>
        <v/>
      </c>
      <c r="AC38" t="str">
        <f>IF(ISBLANK('LLh&gt;UTM'!B38),"",($AA38+D38) * COS(B38/$G$2) * SIN(C38/$G$2))</f>
        <v/>
      </c>
      <c r="AD38" t="str">
        <f>IF(ISBLANK('LLh&gt;UTM'!B38),"",($AA38 * (1-$K$2)+D38) * SIN(B38/$G$2))</f>
        <v/>
      </c>
      <c r="AF38" s="17">
        <v>35</v>
      </c>
      <c r="AG38" s="56" t="str">
        <f>IF(ISBLANK('XYZ&gt;LLh'!B38),"",'XYZ&gt;LLh'!B38)</f>
        <v/>
      </c>
      <c r="AH38" s="56" t="str">
        <f>IF(ISBLANK('XYZ&gt;LLh'!B38),"",'XYZ&gt;LLh'!C38)</f>
        <v/>
      </c>
      <c r="AI38" s="56" t="str">
        <f>IF(ISBLANK('XYZ&gt;LLh'!B38),"",'XYZ&gt;LLh'!D38)</f>
        <v/>
      </c>
      <c r="AJ38" t="e">
        <f t="shared" si="10"/>
        <v>#VALUE!</v>
      </c>
      <c r="AK38" t="e">
        <f t="shared" si="11"/>
        <v>#VALUE!</v>
      </c>
      <c r="AL38" s="23" t="e">
        <f t="shared" si="12"/>
        <v>#VALUE!</v>
      </c>
      <c r="AM38" s="20" t="str">
        <f>IF(ISBLANK('XYZ&gt;LLh'!B38),"",ATAN((AI38+$M$2*$I$2*SIN(AK38)^3)/(AJ38-$K$2*$H$2*COS(AK38)^3))* $G$2)</f>
        <v/>
      </c>
      <c r="AN38" t="str">
        <f>IF(ISBLANK('XYZ&gt;LLh'!B38),"",ATAN(AH38/AG38) * $G$2)</f>
        <v/>
      </c>
      <c r="AO38" t="str">
        <f>IF(ISBLANK('XYZ&gt;LLh'!B38),"", AJ38/ COS(AM38/$G$2) - AL38)</f>
        <v/>
      </c>
    </row>
    <row r="39" spans="1:41" x14ac:dyDescent="0.2">
      <c r="A39" s="17">
        <v>36</v>
      </c>
      <c r="B39" s="18" t="str">
        <f>IF(ISBLANK('LLh&gt;UTM'!B39),"",'LLh&gt;UTM'!B39)</f>
        <v/>
      </c>
      <c r="C39" s="18" t="str">
        <f>IF(ISBLANK('LLh&gt;UTM'!C39),"",'LLh&gt;UTM'!C39)</f>
        <v/>
      </c>
      <c r="D39" s="45" t="str">
        <f>IF(ISBLANK('LLh&gt;UTM'!D39),"",'LLh&gt;UTM'!D39)</f>
        <v/>
      </c>
      <c r="E39" s="33" t="str">
        <f>IF(ISBLANK('LLh&gt;UTM'!B39),"",SUM(P39:R39)+500000)</f>
        <v/>
      </c>
      <c r="F39" s="34" t="str">
        <f>IF(ISBLANK('LLh&gt;UTM'!B39),"",SUM(W39:Z39))</f>
        <v/>
      </c>
      <c r="G39" s="35" t="str">
        <f>IF(ISBLANK('LLh&gt;UTM'!B39),"",TRUNC((C39/6)+31))</f>
        <v/>
      </c>
      <c r="H39" s="1" t="e">
        <f t="shared" si="20"/>
        <v>#VALUE!</v>
      </c>
      <c r="I39" s="24" t="e">
        <f t="shared" si="21"/>
        <v>#VALUE!</v>
      </c>
      <c r="J39" t="e">
        <f>$N$2/SQRT(1+L39)</f>
        <v>#VALUE!</v>
      </c>
      <c r="K39" t="e">
        <f>$O$2*B39+$P$2*SIN((2*B39) / $G$2)+$Q$2*SIN((4*B39) / $G$2)+$R$2*SIN((6*B39) / $G$2)</f>
        <v>#VALUE!</v>
      </c>
      <c r="L39" t="e">
        <f>($M$2*COS(B39/$G$2)^2)</f>
        <v>#VALUE!</v>
      </c>
      <c r="M39" s="27" t="e">
        <f>$S$2/$G$2*J39*COS(B39/$G$2)</f>
        <v>#VALUE!</v>
      </c>
      <c r="N39" s="21" t="e">
        <f>$S$2/(6*$G$2^3) *J39*COS(B39/$G$2)^3*(1-TAN(B39/$G$2)^2+L39)</f>
        <v>#VALUE!</v>
      </c>
      <c r="O39" t="e">
        <f>$S$2/(120*$G$2^5)*J39*COS(B39/$G$2)^5* (5 - 18*TAN(B39/$G$2)^2 + TAN(B39/$G$2)^4 + L39*(14 - 58*TAN(B39/$G$2)^2) )</f>
        <v>#VALUE!</v>
      </c>
      <c r="P39" s="26" t="e">
        <f t="shared" si="22"/>
        <v>#VALUE!</v>
      </c>
      <c r="Q39" s="27" t="e">
        <f t="shared" si="23"/>
        <v>#VALUE!</v>
      </c>
      <c r="R39" s="38" t="e">
        <f t="shared" si="24"/>
        <v>#VALUE!</v>
      </c>
      <c r="S39" s="1" t="e">
        <f>$S$2*K39</f>
        <v>#VALUE!</v>
      </c>
      <c r="T39" s="1" t="e">
        <f>$S$2/(2*$G$2^2)*J39*COS(B39/$G$2)^2*TAN(B39/$G$2)</f>
        <v>#VALUE!</v>
      </c>
      <c r="U39" s="1" t="e">
        <f>$S$2/(24*$G$2^4)*J39*COS(B39/$G$2)^4 *TAN(B39/$G$2)*(5-TAN(B39/$G$2)^2 + 9*L39)</f>
        <v>#VALUE!</v>
      </c>
      <c r="V39" s="1" t="e">
        <f>$S$2/(720*$G$2^6) *J39*COS(B39/$G$2)^6 * TAN(B39/$G$2) * (61 -58*TAN(B39/$G$2)^2 + TAN(B39/$G$2)^4)</f>
        <v>#VALUE!</v>
      </c>
      <c r="W39" s="1" t="e">
        <f t="shared" si="25"/>
        <v>#VALUE!</v>
      </c>
      <c r="X39" s="1" t="e">
        <f t="shared" si="26"/>
        <v>#VALUE!</v>
      </c>
      <c r="Y39" s="39" t="e">
        <f t="shared" si="27"/>
        <v>#VALUE!</v>
      </c>
      <c r="Z39" s="1" t="e">
        <f t="shared" si="28"/>
        <v>#VALUE!</v>
      </c>
      <c r="AA39" s="23" t="e">
        <f t="shared" si="9"/>
        <v>#VALUE!</v>
      </c>
      <c r="AB39" t="str">
        <f>IF(ISBLANK('LLh&gt;UTM'!B39),"",($AA39+D39) * COS(B39/$G$2) * COS(C39/$G$2))</f>
        <v/>
      </c>
      <c r="AC39" t="str">
        <f>IF(ISBLANK('LLh&gt;UTM'!B39),"",($AA39+D39) * COS(B39/$G$2) * SIN(C39/$G$2))</f>
        <v/>
      </c>
      <c r="AD39" t="str">
        <f>IF(ISBLANK('LLh&gt;UTM'!B39),"",($AA39 * (1-$K$2)+D39) * SIN(B39/$G$2))</f>
        <v/>
      </c>
      <c r="AF39" s="17">
        <v>36</v>
      </c>
      <c r="AG39" s="56" t="str">
        <f>IF(ISBLANK('XYZ&gt;LLh'!B39),"",'XYZ&gt;LLh'!B39)</f>
        <v/>
      </c>
      <c r="AH39" s="56" t="str">
        <f>IF(ISBLANK('XYZ&gt;LLh'!B39),"",'XYZ&gt;LLh'!C39)</f>
        <v/>
      </c>
      <c r="AI39" s="56" t="str">
        <f>IF(ISBLANK('XYZ&gt;LLh'!B39),"",'XYZ&gt;LLh'!D39)</f>
        <v/>
      </c>
      <c r="AJ39" t="e">
        <f t="shared" si="10"/>
        <v>#VALUE!</v>
      </c>
      <c r="AK39" t="e">
        <f t="shared" si="11"/>
        <v>#VALUE!</v>
      </c>
      <c r="AL39" s="23" t="e">
        <f t="shared" si="12"/>
        <v>#VALUE!</v>
      </c>
      <c r="AM39" s="20" t="str">
        <f>IF(ISBLANK('XYZ&gt;LLh'!B39),"",ATAN((AI39+$M$2*$I$2*SIN(AK39)^3)/(AJ39-$K$2*$H$2*COS(AK39)^3))* $G$2)</f>
        <v/>
      </c>
      <c r="AN39" t="str">
        <f>IF(ISBLANK('XYZ&gt;LLh'!B39),"",ATAN(AH39/AG39) * $G$2)</f>
        <v/>
      </c>
      <c r="AO39" t="str">
        <f>IF(ISBLANK('XYZ&gt;LLh'!B39),"", AJ39/ COS(AM39/$G$2) - AL39)</f>
        <v/>
      </c>
    </row>
    <row r="40" spans="1:41" x14ac:dyDescent="0.2">
      <c r="A40" s="17">
        <v>37</v>
      </c>
      <c r="B40" s="18" t="str">
        <f>IF(ISBLANK('LLh&gt;UTM'!B40),"",'LLh&gt;UTM'!B40)</f>
        <v/>
      </c>
      <c r="C40" s="18" t="str">
        <f>IF(ISBLANK('LLh&gt;UTM'!C40),"",'LLh&gt;UTM'!C40)</f>
        <v/>
      </c>
      <c r="D40" s="45" t="str">
        <f>IF(ISBLANK('LLh&gt;UTM'!D40),"",'LLh&gt;UTM'!D40)</f>
        <v/>
      </c>
      <c r="E40" s="33" t="str">
        <f>IF(ISBLANK('LLh&gt;UTM'!B40),"",SUM(P40:R40)+500000)</f>
        <v/>
      </c>
      <c r="F40" s="34" t="str">
        <f>IF(ISBLANK('LLh&gt;UTM'!B40),"",SUM(W40:Z40))</f>
        <v/>
      </c>
      <c r="G40" s="35" t="str">
        <f>IF(ISBLANK('LLh&gt;UTM'!B40),"",TRUNC((C40/6)+31))</f>
        <v/>
      </c>
      <c r="H40" s="1" t="e">
        <f t="shared" si="20"/>
        <v>#VALUE!</v>
      </c>
      <c r="I40" s="24" t="e">
        <f t="shared" si="21"/>
        <v>#VALUE!</v>
      </c>
      <c r="J40" t="e">
        <f>$N$2/SQRT(1+L40)</f>
        <v>#VALUE!</v>
      </c>
      <c r="K40" t="e">
        <f>$O$2*B40+$P$2*SIN((2*B40) / $G$2)+$Q$2*SIN((4*B40) / $G$2)+$R$2*SIN((6*B40) / $G$2)</f>
        <v>#VALUE!</v>
      </c>
      <c r="L40" t="e">
        <f>($M$2*COS(B40/$G$2)^2)</f>
        <v>#VALUE!</v>
      </c>
      <c r="M40" s="27" t="e">
        <f>$S$2/$G$2*J40*COS(B40/$G$2)</f>
        <v>#VALUE!</v>
      </c>
      <c r="N40" s="21" t="e">
        <f>$S$2/(6*$G$2^3) *J40*COS(B40/$G$2)^3*(1-TAN(B40/$G$2)^2+L40)</f>
        <v>#VALUE!</v>
      </c>
      <c r="O40" t="e">
        <f>$S$2/(120*$G$2^5)*J40*COS(B40/$G$2)^5* (5 - 18*TAN(B40/$G$2)^2 + TAN(B40/$G$2)^4 + L40*(14 - 58*TAN(B40/$G$2)^2) )</f>
        <v>#VALUE!</v>
      </c>
      <c r="P40" s="26" t="e">
        <f t="shared" si="22"/>
        <v>#VALUE!</v>
      </c>
      <c r="Q40" s="27" t="e">
        <f t="shared" si="23"/>
        <v>#VALUE!</v>
      </c>
      <c r="R40" s="38" t="e">
        <f t="shared" si="24"/>
        <v>#VALUE!</v>
      </c>
      <c r="S40" s="1" t="e">
        <f>$S$2*K40</f>
        <v>#VALUE!</v>
      </c>
      <c r="T40" s="1" t="e">
        <f>$S$2/(2*$G$2^2)*J40*COS(B40/$G$2)^2*TAN(B40/$G$2)</f>
        <v>#VALUE!</v>
      </c>
      <c r="U40" s="1" t="e">
        <f>$S$2/(24*$G$2^4)*J40*COS(B40/$G$2)^4 *TAN(B40/$G$2)*(5-TAN(B40/$G$2)^2 + 9*L40)</f>
        <v>#VALUE!</v>
      </c>
      <c r="V40" s="1" t="e">
        <f>$S$2/(720*$G$2^6) *J40*COS(B40/$G$2)^6 * TAN(B40/$G$2) * (61 -58*TAN(B40/$G$2)^2 + TAN(B40/$G$2)^4)</f>
        <v>#VALUE!</v>
      </c>
      <c r="W40" s="1" t="e">
        <f t="shared" si="25"/>
        <v>#VALUE!</v>
      </c>
      <c r="X40" s="1" t="e">
        <f t="shared" si="26"/>
        <v>#VALUE!</v>
      </c>
      <c r="Y40" s="39" t="e">
        <f t="shared" si="27"/>
        <v>#VALUE!</v>
      </c>
      <c r="Z40" s="1" t="e">
        <f t="shared" si="28"/>
        <v>#VALUE!</v>
      </c>
      <c r="AA40" s="23" t="e">
        <f t="shared" si="9"/>
        <v>#VALUE!</v>
      </c>
      <c r="AB40" t="str">
        <f>IF(ISBLANK('LLh&gt;UTM'!B40),"",($AA40+D40) * COS(B40/$G$2) * COS(C40/$G$2))</f>
        <v/>
      </c>
      <c r="AC40" t="str">
        <f>IF(ISBLANK('LLh&gt;UTM'!B40),"",($AA40+D40) * COS(B40/$G$2) * SIN(C40/$G$2))</f>
        <v/>
      </c>
      <c r="AD40" t="str">
        <f>IF(ISBLANK('LLh&gt;UTM'!B40),"",($AA40 * (1-$K$2)+D40) * SIN(B40/$G$2))</f>
        <v/>
      </c>
      <c r="AF40" s="17">
        <v>37</v>
      </c>
      <c r="AG40" s="56" t="str">
        <f>IF(ISBLANK('XYZ&gt;LLh'!B40),"",'XYZ&gt;LLh'!B40)</f>
        <v/>
      </c>
      <c r="AH40" s="56" t="str">
        <f>IF(ISBLANK('XYZ&gt;LLh'!B40),"",'XYZ&gt;LLh'!C40)</f>
        <v/>
      </c>
      <c r="AI40" s="56" t="str">
        <f>IF(ISBLANK('XYZ&gt;LLh'!B40),"",'XYZ&gt;LLh'!D40)</f>
        <v/>
      </c>
      <c r="AJ40" t="e">
        <f t="shared" si="10"/>
        <v>#VALUE!</v>
      </c>
      <c r="AK40" t="e">
        <f t="shared" si="11"/>
        <v>#VALUE!</v>
      </c>
      <c r="AL40" s="23" t="e">
        <f t="shared" si="12"/>
        <v>#VALUE!</v>
      </c>
      <c r="AM40" s="20" t="str">
        <f>IF(ISBLANK('XYZ&gt;LLh'!B40),"",ATAN((AI40+$M$2*$I$2*SIN(AK40)^3)/(AJ40-$K$2*$H$2*COS(AK40)^3))* $G$2)</f>
        <v/>
      </c>
      <c r="AN40" t="str">
        <f>IF(ISBLANK('XYZ&gt;LLh'!B40),"",ATAN(AH40/AG40) * $G$2)</f>
        <v/>
      </c>
      <c r="AO40" t="str">
        <f>IF(ISBLANK('XYZ&gt;LLh'!B40),"", AJ40/ COS(AM40/$G$2) - AL40)</f>
        <v/>
      </c>
    </row>
    <row r="41" spans="1:41" x14ac:dyDescent="0.2">
      <c r="A41" s="17">
        <v>38</v>
      </c>
      <c r="B41" s="18" t="str">
        <f>IF(ISBLANK('LLh&gt;UTM'!B41),"",'LLh&gt;UTM'!B41)</f>
        <v/>
      </c>
      <c r="C41" s="18" t="str">
        <f>IF(ISBLANK('LLh&gt;UTM'!C41),"",'LLh&gt;UTM'!C41)</f>
        <v/>
      </c>
      <c r="D41" s="45" t="str">
        <f>IF(ISBLANK('LLh&gt;UTM'!D41),"",'LLh&gt;UTM'!D41)</f>
        <v/>
      </c>
      <c r="E41" s="33" t="str">
        <f>IF(ISBLANK('LLh&gt;UTM'!B41),"",SUM(P41:R41)+500000)</f>
        <v/>
      </c>
      <c r="F41" s="34" t="str">
        <f>IF(ISBLANK('LLh&gt;UTM'!B41),"",SUM(W41:Z41))</f>
        <v/>
      </c>
      <c r="G41" s="35" t="str">
        <f>IF(ISBLANK('LLh&gt;UTM'!B41),"",TRUNC((C41/6)+31))</f>
        <v/>
      </c>
      <c r="H41" s="1" t="e">
        <f t="shared" si="20"/>
        <v>#VALUE!</v>
      </c>
      <c r="I41" s="24" t="e">
        <f t="shared" si="21"/>
        <v>#VALUE!</v>
      </c>
      <c r="J41" t="e">
        <f>$N$2/SQRT(1+L41)</f>
        <v>#VALUE!</v>
      </c>
      <c r="K41" t="e">
        <f>$O$2*B41+$P$2*SIN((2*B41) / $G$2)+$Q$2*SIN((4*B41) / $G$2)+$R$2*SIN((6*B41) / $G$2)</f>
        <v>#VALUE!</v>
      </c>
      <c r="L41" t="e">
        <f>($M$2*COS(B41/$G$2)^2)</f>
        <v>#VALUE!</v>
      </c>
      <c r="M41" s="27" t="e">
        <f>$S$2/$G$2*J41*COS(B41/$G$2)</f>
        <v>#VALUE!</v>
      </c>
      <c r="N41" s="21" t="e">
        <f>$S$2/(6*$G$2^3) *J41*COS(B41/$G$2)^3*(1-TAN(B41/$G$2)^2+L41)</f>
        <v>#VALUE!</v>
      </c>
      <c r="O41" t="e">
        <f>$S$2/(120*$G$2^5)*J41*COS(B41/$G$2)^5* (5 - 18*TAN(B41/$G$2)^2 + TAN(B41/$G$2)^4 + L41*(14 - 58*TAN(B41/$G$2)^2) )</f>
        <v>#VALUE!</v>
      </c>
      <c r="P41" s="26" t="e">
        <f t="shared" si="22"/>
        <v>#VALUE!</v>
      </c>
      <c r="Q41" s="27" t="e">
        <f t="shared" si="23"/>
        <v>#VALUE!</v>
      </c>
      <c r="R41" s="38" t="e">
        <f t="shared" si="24"/>
        <v>#VALUE!</v>
      </c>
      <c r="S41" s="1" t="e">
        <f>$S$2*K41</f>
        <v>#VALUE!</v>
      </c>
      <c r="T41" s="1" t="e">
        <f>$S$2/(2*$G$2^2)*J41*COS(B41/$G$2)^2*TAN(B41/$G$2)</f>
        <v>#VALUE!</v>
      </c>
      <c r="U41" s="1" t="e">
        <f>$S$2/(24*$G$2^4)*J41*COS(B41/$G$2)^4 *TAN(B41/$G$2)*(5-TAN(B41/$G$2)^2 + 9*L41)</f>
        <v>#VALUE!</v>
      </c>
      <c r="V41" s="1" t="e">
        <f>$S$2/(720*$G$2^6) *J41*COS(B41/$G$2)^6 * TAN(B41/$G$2) * (61 -58*TAN(B41/$G$2)^2 + TAN(B41/$G$2)^4)</f>
        <v>#VALUE!</v>
      </c>
      <c r="W41" s="1" t="e">
        <f t="shared" si="25"/>
        <v>#VALUE!</v>
      </c>
      <c r="X41" s="1" t="e">
        <f t="shared" si="26"/>
        <v>#VALUE!</v>
      </c>
      <c r="Y41" s="39" t="e">
        <f t="shared" si="27"/>
        <v>#VALUE!</v>
      </c>
      <c r="Z41" s="1" t="e">
        <f t="shared" si="28"/>
        <v>#VALUE!</v>
      </c>
      <c r="AA41" s="23" t="e">
        <f t="shared" si="9"/>
        <v>#VALUE!</v>
      </c>
      <c r="AB41" t="str">
        <f>IF(ISBLANK('LLh&gt;UTM'!B41),"",($AA41+D41) * COS(B41/$G$2) * COS(C41/$G$2))</f>
        <v/>
      </c>
      <c r="AC41" t="str">
        <f>IF(ISBLANK('LLh&gt;UTM'!B41),"",($AA41+D41) * COS(B41/$G$2) * SIN(C41/$G$2))</f>
        <v/>
      </c>
      <c r="AD41" t="str">
        <f>IF(ISBLANK('LLh&gt;UTM'!B41),"",($AA41 * (1-$K$2)+D41) * SIN(B41/$G$2))</f>
        <v/>
      </c>
      <c r="AF41" s="17">
        <v>38</v>
      </c>
      <c r="AG41" s="56" t="str">
        <f>IF(ISBLANK('XYZ&gt;LLh'!B41),"",'XYZ&gt;LLh'!B41)</f>
        <v/>
      </c>
      <c r="AH41" s="56" t="str">
        <f>IF(ISBLANK('XYZ&gt;LLh'!B41),"",'XYZ&gt;LLh'!C41)</f>
        <v/>
      </c>
      <c r="AI41" s="56" t="str">
        <f>IF(ISBLANK('XYZ&gt;LLh'!B41),"",'XYZ&gt;LLh'!D41)</f>
        <v/>
      </c>
      <c r="AJ41" t="e">
        <f t="shared" si="10"/>
        <v>#VALUE!</v>
      </c>
      <c r="AK41" t="e">
        <f t="shared" si="11"/>
        <v>#VALUE!</v>
      </c>
      <c r="AL41" s="23" t="e">
        <f t="shared" si="12"/>
        <v>#VALUE!</v>
      </c>
      <c r="AM41" s="20" t="str">
        <f>IF(ISBLANK('XYZ&gt;LLh'!B41),"",ATAN((AI41+$M$2*$I$2*SIN(AK41)^3)/(AJ41-$K$2*$H$2*COS(AK41)^3))* $G$2)</f>
        <v/>
      </c>
      <c r="AN41" t="str">
        <f>IF(ISBLANK('XYZ&gt;LLh'!B41),"",ATAN(AH41/AG41) * $G$2)</f>
        <v/>
      </c>
      <c r="AO41" t="str">
        <f>IF(ISBLANK('XYZ&gt;LLh'!B41),"", AJ41/ COS(AM41/$G$2) - AL41)</f>
        <v/>
      </c>
    </row>
    <row r="42" spans="1:41" x14ac:dyDescent="0.2">
      <c r="A42" s="17">
        <v>39</v>
      </c>
      <c r="B42" s="18" t="str">
        <f>IF(ISBLANK('LLh&gt;UTM'!B42),"",'LLh&gt;UTM'!B42)</f>
        <v/>
      </c>
      <c r="C42" s="18" t="str">
        <f>IF(ISBLANK('LLh&gt;UTM'!C42),"",'LLh&gt;UTM'!C42)</f>
        <v/>
      </c>
      <c r="D42" s="45" t="str">
        <f>IF(ISBLANK('LLh&gt;UTM'!D42),"",'LLh&gt;UTM'!D42)</f>
        <v/>
      </c>
      <c r="E42" s="33" t="str">
        <f>IF(ISBLANK('LLh&gt;UTM'!B42),"",SUM(P42:R42)+500000)</f>
        <v/>
      </c>
      <c r="F42" s="34" t="str">
        <f>IF(ISBLANK('LLh&gt;UTM'!B42),"",SUM(W42:Z42))</f>
        <v/>
      </c>
      <c r="G42" s="35" t="str">
        <f>IF(ISBLANK('LLh&gt;UTM'!B42),"",TRUNC((C42/6)+31))</f>
        <v/>
      </c>
      <c r="H42" s="1" t="e">
        <f t="shared" si="20"/>
        <v>#VALUE!</v>
      </c>
      <c r="I42" s="24" t="e">
        <f t="shared" si="21"/>
        <v>#VALUE!</v>
      </c>
      <c r="J42" t="e">
        <f>$N$2/SQRT(1+L42)</f>
        <v>#VALUE!</v>
      </c>
      <c r="K42" t="e">
        <f>$O$2*B42+$P$2*SIN((2*B42) / $G$2)+$Q$2*SIN((4*B42) / $G$2)+$R$2*SIN((6*B42) / $G$2)</f>
        <v>#VALUE!</v>
      </c>
      <c r="L42" t="e">
        <f>($M$2*COS(B42/$G$2)^2)</f>
        <v>#VALUE!</v>
      </c>
      <c r="M42" s="27" t="e">
        <f>$S$2/$G$2*J42*COS(B42/$G$2)</f>
        <v>#VALUE!</v>
      </c>
      <c r="N42" s="21" t="e">
        <f>$S$2/(6*$G$2^3) *J42*COS(B42/$G$2)^3*(1-TAN(B42/$G$2)^2+L42)</f>
        <v>#VALUE!</v>
      </c>
      <c r="O42" t="e">
        <f>$S$2/(120*$G$2^5)*J42*COS(B42/$G$2)^5* (5 - 18*TAN(B42/$G$2)^2 + TAN(B42/$G$2)^4 + L42*(14 - 58*TAN(B42/$G$2)^2) )</f>
        <v>#VALUE!</v>
      </c>
      <c r="P42" s="26" t="e">
        <f t="shared" si="22"/>
        <v>#VALUE!</v>
      </c>
      <c r="Q42" s="27" t="e">
        <f t="shared" si="23"/>
        <v>#VALUE!</v>
      </c>
      <c r="R42" s="38" t="e">
        <f t="shared" si="24"/>
        <v>#VALUE!</v>
      </c>
      <c r="S42" s="1" t="e">
        <f>$S$2*K42</f>
        <v>#VALUE!</v>
      </c>
      <c r="T42" s="1" t="e">
        <f>$S$2/(2*$G$2^2)*J42*COS(B42/$G$2)^2*TAN(B42/$G$2)</f>
        <v>#VALUE!</v>
      </c>
      <c r="U42" s="1" t="e">
        <f>$S$2/(24*$G$2^4)*J42*COS(B42/$G$2)^4 *TAN(B42/$G$2)*(5-TAN(B42/$G$2)^2 + 9*L42)</f>
        <v>#VALUE!</v>
      </c>
      <c r="V42" s="1" t="e">
        <f>$S$2/(720*$G$2^6) *J42*COS(B42/$G$2)^6 * TAN(B42/$G$2) * (61 -58*TAN(B42/$G$2)^2 + TAN(B42/$G$2)^4)</f>
        <v>#VALUE!</v>
      </c>
      <c r="W42" s="1" t="e">
        <f t="shared" si="25"/>
        <v>#VALUE!</v>
      </c>
      <c r="X42" s="1" t="e">
        <f t="shared" si="26"/>
        <v>#VALUE!</v>
      </c>
      <c r="Y42" s="39" t="e">
        <f t="shared" si="27"/>
        <v>#VALUE!</v>
      </c>
      <c r="Z42" s="1" t="e">
        <f t="shared" si="28"/>
        <v>#VALUE!</v>
      </c>
      <c r="AA42" s="23" t="e">
        <f t="shared" si="9"/>
        <v>#VALUE!</v>
      </c>
      <c r="AB42" t="str">
        <f>IF(ISBLANK('LLh&gt;UTM'!B42),"",($AA42+D42) * COS(B42/$G$2) * COS(C42/$G$2))</f>
        <v/>
      </c>
      <c r="AC42" t="str">
        <f>IF(ISBLANK('LLh&gt;UTM'!B42),"",($AA42+D42) * COS(B42/$G$2) * SIN(C42/$G$2))</f>
        <v/>
      </c>
      <c r="AD42" t="str">
        <f>IF(ISBLANK('LLh&gt;UTM'!B42),"",($AA42 * (1-$K$2)+D42) * SIN(B42/$G$2))</f>
        <v/>
      </c>
      <c r="AF42" s="17">
        <v>39</v>
      </c>
      <c r="AG42" s="56" t="str">
        <f>IF(ISBLANK('XYZ&gt;LLh'!B42),"",'XYZ&gt;LLh'!B42)</f>
        <v/>
      </c>
      <c r="AH42" s="56" t="str">
        <f>IF(ISBLANK('XYZ&gt;LLh'!B42),"",'XYZ&gt;LLh'!C42)</f>
        <v/>
      </c>
      <c r="AI42" s="56" t="str">
        <f>IF(ISBLANK('XYZ&gt;LLh'!B42),"",'XYZ&gt;LLh'!D42)</f>
        <v/>
      </c>
      <c r="AJ42" t="e">
        <f t="shared" si="10"/>
        <v>#VALUE!</v>
      </c>
      <c r="AK42" t="e">
        <f t="shared" si="11"/>
        <v>#VALUE!</v>
      </c>
      <c r="AL42" s="23" t="e">
        <f t="shared" si="12"/>
        <v>#VALUE!</v>
      </c>
      <c r="AM42" s="20" t="str">
        <f>IF(ISBLANK('XYZ&gt;LLh'!B42),"",ATAN((AI42+$M$2*$I$2*SIN(AK42)^3)/(AJ42-$K$2*$H$2*COS(AK42)^3))* $G$2)</f>
        <v/>
      </c>
      <c r="AN42" t="str">
        <f>IF(ISBLANK('XYZ&gt;LLh'!B42),"",ATAN(AH42/AG42) * $G$2)</f>
        <v/>
      </c>
      <c r="AO42" t="str">
        <f>IF(ISBLANK('XYZ&gt;LLh'!B42),"", AJ42/ COS(AM42/$G$2) - AL42)</f>
        <v/>
      </c>
    </row>
    <row r="43" spans="1:41" x14ac:dyDescent="0.2">
      <c r="A43" s="17">
        <v>40</v>
      </c>
      <c r="B43" s="18" t="str">
        <f>IF(ISBLANK('LLh&gt;UTM'!B43),"",'LLh&gt;UTM'!B43)</f>
        <v/>
      </c>
      <c r="C43" s="18" t="str">
        <f>IF(ISBLANK('LLh&gt;UTM'!C43),"",'LLh&gt;UTM'!C43)</f>
        <v/>
      </c>
      <c r="D43" s="45" t="str">
        <f>IF(ISBLANK('LLh&gt;UTM'!D43),"",'LLh&gt;UTM'!D43)</f>
        <v/>
      </c>
      <c r="E43" s="33" t="str">
        <f>IF(ISBLANK('LLh&gt;UTM'!B43),"",SUM(P43:R43)+500000)</f>
        <v/>
      </c>
      <c r="F43" s="34" t="str">
        <f>IF(ISBLANK('LLh&gt;UTM'!B43),"",SUM(W43:Z43))</f>
        <v/>
      </c>
      <c r="G43" s="35" t="str">
        <f>IF(ISBLANK('LLh&gt;UTM'!B43),"",TRUNC((C43/6)+31))</f>
        <v/>
      </c>
      <c r="H43" s="1" t="e">
        <f t="shared" si="20"/>
        <v>#VALUE!</v>
      </c>
      <c r="I43" s="24" t="e">
        <f t="shared" si="21"/>
        <v>#VALUE!</v>
      </c>
      <c r="J43" t="e">
        <f>$N$2/SQRT(1+L43)</f>
        <v>#VALUE!</v>
      </c>
      <c r="K43" t="e">
        <f>$O$2*B43+$P$2*SIN((2*B43) / $G$2)+$Q$2*SIN((4*B43) / $G$2)+$R$2*SIN((6*B43) / $G$2)</f>
        <v>#VALUE!</v>
      </c>
      <c r="L43" t="e">
        <f>($M$2*COS(B43/$G$2)^2)</f>
        <v>#VALUE!</v>
      </c>
      <c r="M43" s="27" t="e">
        <f>$S$2/$G$2*J43*COS(B43/$G$2)</f>
        <v>#VALUE!</v>
      </c>
      <c r="N43" s="21" t="e">
        <f>$S$2/(6*$G$2^3) *J43*COS(B43/$G$2)^3*(1-TAN(B43/$G$2)^2+L43)</f>
        <v>#VALUE!</v>
      </c>
      <c r="O43" t="e">
        <f>$S$2/(120*$G$2^5)*J43*COS(B43/$G$2)^5* (5 - 18*TAN(B43/$G$2)^2 + TAN(B43/$G$2)^4 + L43*(14 - 58*TAN(B43/$G$2)^2) )</f>
        <v>#VALUE!</v>
      </c>
      <c r="P43" s="26" t="e">
        <f t="shared" si="22"/>
        <v>#VALUE!</v>
      </c>
      <c r="Q43" s="27" t="e">
        <f t="shared" si="23"/>
        <v>#VALUE!</v>
      </c>
      <c r="R43" s="38" t="e">
        <f t="shared" si="24"/>
        <v>#VALUE!</v>
      </c>
      <c r="S43" s="1" t="e">
        <f>$S$2*K43</f>
        <v>#VALUE!</v>
      </c>
      <c r="T43" s="1" t="e">
        <f>$S$2/(2*$G$2^2)*J43*COS(B43/$G$2)^2*TAN(B43/$G$2)</f>
        <v>#VALUE!</v>
      </c>
      <c r="U43" s="1" t="e">
        <f>$S$2/(24*$G$2^4)*J43*COS(B43/$G$2)^4 *TAN(B43/$G$2)*(5-TAN(B43/$G$2)^2 + 9*L43)</f>
        <v>#VALUE!</v>
      </c>
      <c r="V43" s="1" t="e">
        <f>$S$2/(720*$G$2^6) *J43*COS(B43/$G$2)^6 * TAN(B43/$G$2) * (61 -58*TAN(B43/$G$2)^2 + TAN(B43/$G$2)^4)</f>
        <v>#VALUE!</v>
      </c>
      <c r="W43" s="1" t="e">
        <f t="shared" si="25"/>
        <v>#VALUE!</v>
      </c>
      <c r="X43" s="1" t="e">
        <f t="shared" si="26"/>
        <v>#VALUE!</v>
      </c>
      <c r="Y43" s="39" t="e">
        <f t="shared" si="27"/>
        <v>#VALUE!</v>
      </c>
      <c r="Z43" s="1" t="e">
        <f t="shared" si="28"/>
        <v>#VALUE!</v>
      </c>
      <c r="AA43" s="23" t="e">
        <f t="shared" si="9"/>
        <v>#VALUE!</v>
      </c>
      <c r="AB43" t="str">
        <f>IF(ISBLANK('LLh&gt;UTM'!B43),"",($AA43+D43) * COS(B43/$G$2) * COS(C43/$G$2))</f>
        <v/>
      </c>
      <c r="AC43" t="str">
        <f>IF(ISBLANK('LLh&gt;UTM'!B43),"",($AA43+D43) * COS(B43/$G$2) * SIN(C43/$G$2))</f>
        <v/>
      </c>
      <c r="AD43" t="str">
        <f>IF(ISBLANK('LLh&gt;UTM'!B43),"",($AA43 * (1-$K$2)+D43) * SIN(B43/$G$2))</f>
        <v/>
      </c>
      <c r="AF43" s="17">
        <v>40</v>
      </c>
      <c r="AG43" s="56" t="str">
        <f>IF(ISBLANK('XYZ&gt;LLh'!B43),"",'XYZ&gt;LLh'!B43)</f>
        <v/>
      </c>
      <c r="AH43" s="56" t="str">
        <f>IF(ISBLANK('XYZ&gt;LLh'!B43),"",'XYZ&gt;LLh'!C43)</f>
        <v/>
      </c>
      <c r="AI43" s="56" t="str">
        <f>IF(ISBLANK('XYZ&gt;LLh'!B43),"",'XYZ&gt;LLh'!D43)</f>
        <v/>
      </c>
      <c r="AJ43" t="e">
        <f t="shared" si="10"/>
        <v>#VALUE!</v>
      </c>
      <c r="AK43" t="e">
        <f t="shared" si="11"/>
        <v>#VALUE!</v>
      </c>
      <c r="AL43" s="23" t="e">
        <f t="shared" si="12"/>
        <v>#VALUE!</v>
      </c>
      <c r="AM43" s="20" t="str">
        <f>IF(ISBLANK('XYZ&gt;LLh'!B43),"",ATAN((AI43+$M$2*$I$2*SIN(AK43)^3)/(AJ43-$K$2*$H$2*COS(AK43)^3))* $G$2)</f>
        <v/>
      </c>
      <c r="AN43" t="str">
        <f>IF(ISBLANK('XYZ&gt;LLh'!B43),"",ATAN(AH43/AG43) * $G$2)</f>
        <v/>
      </c>
      <c r="AO43" t="str">
        <f>IF(ISBLANK('XYZ&gt;LLh'!B43),"", AJ43/ COS(AM43/$G$2) - AL43)</f>
        <v/>
      </c>
    </row>
    <row r="44" spans="1:41" x14ac:dyDescent="0.2">
      <c r="A44" s="17">
        <v>41</v>
      </c>
      <c r="B44" s="18" t="str">
        <f>IF(ISBLANK('LLh&gt;UTM'!B44),"",'LLh&gt;UTM'!B44)</f>
        <v/>
      </c>
      <c r="C44" s="18" t="str">
        <f>IF(ISBLANK('LLh&gt;UTM'!C44),"",'LLh&gt;UTM'!C44)</f>
        <v/>
      </c>
      <c r="D44" s="45" t="str">
        <f>IF(ISBLANK('LLh&gt;UTM'!D44),"",'LLh&gt;UTM'!D44)</f>
        <v/>
      </c>
      <c r="E44" s="33" t="str">
        <f>IF(ISBLANK('LLh&gt;UTM'!B44),"",SUM(P44:R44)+500000)</f>
        <v/>
      </c>
      <c r="F44" s="34" t="str">
        <f>IF(ISBLANK('LLh&gt;UTM'!B44),"",SUM(W44:Z44))</f>
        <v/>
      </c>
      <c r="G44" s="35" t="str">
        <f>IF(ISBLANK('LLh&gt;UTM'!B44),"",TRUNC((C44/6)+31))</f>
        <v/>
      </c>
      <c r="H44" s="1" t="e">
        <f t="shared" si="20"/>
        <v>#VALUE!</v>
      </c>
      <c r="I44" s="24" t="e">
        <f t="shared" si="21"/>
        <v>#VALUE!</v>
      </c>
      <c r="J44" t="e">
        <f>$N$2/SQRT(1+L44)</f>
        <v>#VALUE!</v>
      </c>
      <c r="K44" t="e">
        <f>$O$2*B44+$P$2*SIN((2*B44) / $G$2)+$Q$2*SIN((4*B44) / $G$2)+$R$2*SIN((6*B44) / $G$2)</f>
        <v>#VALUE!</v>
      </c>
      <c r="L44" t="e">
        <f>($M$2*COS(B44/$G$2)^2)</f>
        <v>#VALUE!</v>
      </c>
      <c r="M44" s="27" t="e">
        <f>$S$2/$G$2*J44*COS(B44/$G$2)</f>
        <v>#VALUE!</v>
      </c>
      <c r="N44" s="21" t="e">
        <f>$S$2/(6*$G$2^3) *J44*COS(B44/$G$2)^3*(1-TAN(B44/$G$2)^2+L44)</f>
        <v>#VALUE!</v>
      </c>
      <c r="O44" t="e">
        <f>$S$2/(120*$G$2^5)*J44*COS(B44/$G$2)^5* (5 - 18*TAN(B44/$G$2)^2 + TAN(B44/$G$2)^4 + L44*(14 - 58*TAN(B44/$G$2)^2) )</f>
        <v>#VALUE!</v>
      </c>
      <c r="P44" s="26" t="e">
        <f t="shared" si="22"/>
        <v>#VALUE!</v>
      </c>
      <c r="Q44" s="27" t="e">
        <f t="shared" si="23"/>
        <v>#VALUE!</v>
      </c>
      <c r="R44" s="38" t="e">
        <f t="shared" si="24"/>
        <v>#VALUE!</v>
      </c>
      <c r="S44" s="1" t="e">
        <f>$S$2*K44</f>
        <v>#VALUE!</v>
      </c>
      <c r="T44" s="1" t="e">
        <f>$S$2/(2*$G$2^2)*J44*COS(B44/$G$2)^2*TAN(B44/$G$2)</f>
        <v>#VALUE!</v>
      </c>
      <c r="U44" s="1" t="e">
        <f>$S$2/(24*$G$2^4)*J44*COS(B44/$G$2)^4 *TAN(B44/$G$2)*(5-TAN(B44/$G$2)^2 + 9*L44)</f>
        <v>#VALUE!</v>
      </c>
      <c r="V44" s="1" t="e">
        <f>$S$2/(720*$G$2^6) *J44*COS(B44/$G$2)^6 * TAN(B44/$G$2) * (61 -58*TAN(B44/$G$2)^2 + TAN(B44/$G$2)^4)</f>
        <v>#VALUE!</v>
      </c>
      <c r="W44" s="1" t="e">
        <f t="shared" si="25"/>
        <v>#VALUE!</v>
      </c>
      <c r="X44" s="1" t="e">
        <f t="shared" si="26"/>
        <v>#VALUE!</v>
      </c>
      <c r="Y44" s="39" t="e">
        <f t="shared" si="27"/>
        <v>#VALUE!</v>
      </c>
      <c r="Z44" s="1" t="e">
        <f t="shared" si="28"/>
        <v>#VALUE!</v>
      </c>
      <c r="AA44" s="23" t="e">
        <f t="shared" si="9"/>
        <v>#VALUE!</v>
      </c>
      <c r="AB44" t="str">
        <f>IF(ISBLANK('LLh&gt;UTM'!B44),"",($AA44+D44) * COS(B44/$G$2) * COS(C44/$G$2))</f>
        <v/>
      </c>
      <c r="AC44" t="str">
        <f>IF(ISBLANK('LLh&gt;UTM'!B44),"",($AA44+D44) * COS(B44/$G$2) * SIN(C44/$G$2))</f>
        <v/>
      </c>
      <c r="AD44" t="str">
        <f>IF(ISBLANK('LLh&gt;UTM'!B44),"",($AA44 * (1-$K$2)+D44) * SIN(B44/$G$2))</f>
        <v/>
      </c>
      <c r="AF44" s="17">
        <v>41</v>
      </c>
      <c r="AG44" s="56" t="str">
        <f>IF(ISBLANK('XYZ&gt;LLh'!B44),"",'XYZ&gt;LLh'!B44)</f>
        <v/>
      </c>
      <c r="AH44" s="56" t="str">
        <f>IF(ISBLANK('XYZ&gt;LLh'!B44),"",'XYZ&gt;LLh'!C44)</f>
        <v/>
      </c>
      <c r="AI44" s="56" t="str">
        <f>IF(ISBLANK('XYZ&gt;LLh'!B44),"",'XYZ&gt;LLh'!D44)</f>
        <v/>
      </c>
      <c r="AJ44" t="e">
        <f t="shared" si="10"/>
        <v>#VALUE!</v>
      </c>
      <c r="AK44" t="e">
        <f t="shared" si="11"/>
        <v>#VALUE!</v>
      </c>
      <c r="AL44" s="23" t="e">
        <f t="shared" si="12"/>
        <v>#VALUE!</v>
      </c>
      <c r="AM44" s="20" t="str">
        <f>IF(ISBLANK('XYZ&gt;LLh'!B44),"",ATAN((AI44+$M$2*$I$2*SIN(AK44)^3)/(AJ44-$K$2*$H$2*COS(AK44)^3))* $G$2)</f>
        <v/>
      </c>
      <c r="AN44" t="str">
        <f>IF(ISBLANK('XYZ&gt;LLh'!B44),"",ATAN(AH44/AG44) * $G$2)</f>
        <v/>
      </c>
      <c r="AO44" t="str">
        <f>IF(ISBLANK('XYZ&gt;LLh'!B44),"", AJ44/ COS(AM44/$G$2) - AL44)</f>
        <v/>
      </c>
    </row>
    <row r="45" spans="1:41" x14ac:dyDescent="0.2">
      <c r="A45" s="17">
        <v>42</v>
      </c>
      <c r="B45" s="18" t="str">
        <f>IF(ISBLANK('LLh&gt;UTM'!B45),"",'LLh&gt;UTM'!B45)</f>
        <v/>
      </c>
      <c r="C45" s="18" t="str">
        <f>IF(ISBLANK('LLh&gt;UTM'!C45),"",'LLh&gt;UTM'!C45)</f>
        <v/>
      </c>
      <c r="D45" s="45" t="str">
        <f>IF(ISBLANK('LLh&gt;UTM'!D45),"",'LLh&gt;UTM'!D45)</f>
        <v/>
      </c>
      <c r="E45" s="33" t="str">
        <f>IF(ISBLANK('LLh&gt;UTM'!B45),"",SUM(P45:R45)+500000)</f>
        <v/>
      </c>
      <c r="F45" s="34" t="str">
        <f>IF(ISBLANK('LLh&gt;UTM'!B45),"",SUM(W45:Z45))</f>
        <v/>
      </c>
      <c r="G45" s="35" t="str">
        <f>IF(ISBLANK('LLh&gt;UTM'!B45),"",TRUNC((C45/6)+31))</f>
        <v/>
      </c>
      <c r="H45" s="1" t="e">
        <f t="shared" si="20"/>
        <v>#VALUE!</v>
      </c>
      <c r="I45" s="24" t="e">
        <f t="shared" si="21"/>
        <v>#VALUE!</v>
      </c>
      <c r="J45" t="e">
        <f>$N$2/SQRT(1+L45)</f>
        <v>#VALUE!</v>
      </c>
      <c r="K45" t="e">
        <f>$O$2*B45+$P$2*SIN((2*B45) / $G$2)+$Q$2*SIN((4*B45) / $G$2)+$R$2*SIN((6*B45) / $G$2)</f>
        <v>#VALUE!</v>
      </c>
      <c r="L45" t="e">
        <f>($M$2*COS(B45/$G$2)^2)</f>
        <v>#VALUE!</v>
      </c>
      <c r="M45" s="27" t="e">
        <f>$S$2/$G$2*J45*COS(B45/$G$2)</f>
        <v>#VALUE!</v>
      </c>
      <c r="N45" s="21" t="e">
        <f>$S$2/(6*$G$2^3) *J45*COS(B45/$G$2)^3*(1-TAN(B45/$G$2)^2+L45)</f>
        <v>#VALUE!</v>
      </c>
      <c r="O45" t="e">
        <f>$S$2/(120*$G$2^5)*J45*COS(B45/$G$2)^5* (5 - 18*TAN(B45/$G$2)^2 + TAN(B45/$G$2)^4 + L45*(14 - 58*TAN(B45/$G$2)^2) )</f>
        <v>#VALUE!</v>
      </c>
      <c r="P45" s="26" t="e">
        <f t="shared" si="22"/>
        <v>#VALUE!</v>
      </c>
      <c r="Q45" s="27" t="e">
        <f t="shared" si="23"/>
        <v>#VALUE!</v>
      </c>
      <c r="R45" s="38" t="e">
        <f t="shared" si="24"/>
        <v>#VALUE!</v>
      </c>
      <c r="S45" s="1" t="e">
        <f>$S$2*K45</f>
        <v>#VALUE!</v>
      </c>
      <c r="T45" s="1" t="e">
        <f>$S$2/(2*$G$2^2)*J45*COS(B45/$G$2)^2*TAN(B45/$G$2)</f>
        <v>#VALUE!</v>
      </c>
      <c r="U45" s="1" t="e">
        <f>$S$2/(24*$G$2^4)*J45*COS(B45/$G$2)^4 *TAN(B45/$G$2)*(5-TAN(B45/$G$2)^2 + 9*L45)</f>
        <v>#VALUE!</v>
      </c>
      <c r="V45" s="1" t="e">
        <f>$S$2/(720*$G$2^6) *J45*COS(B45/$G$2)^6 * TAN(B45/$G$2) * (61 -58*TAN(B45/$G$2)^2 + TAN(B45/$G$2)^4)</f>
        <v>#VALUE!</v>
      </c>
      <c r="W45" s="1" t="e">
        <f t="shared" si="25"/>
        <v>#VALUE!</v>
      </c>
      <c r="X45" s="1" t="e">
        <f t="shared" si="26"/>
        <v>#VALUE!</v>
      </c>
      <c r="Y45" s="39" t="e">
        <f t="shared" si="27"/>
        <v>#VALUE!</v>
      </c>
      <c r="Z45" s="1" t="e">
        <f t="shared" si="28"/>
        <v>#VALUE!</v>
      </c>
      <c r="AA45" s="23" t="e">
        <f t="shared" si="9"/>
        <v>#VALUE!</v>
      </c>
      <c r="AB45" t="str">
        <f>IF(ISBLANK('LLh&gt;UTM'!B45),"",($AA45+D45) * COS(B45/$G$2) * COS(C45/$G$2))</f>
        <v/>
      </c>
      <c r="AC45" t="str">
        <f>IF(ISBLANK('LLh&gt;UTM'!B45),"",($AA45+D45) * COS(B45/$G$2) * SIN(C45/$G$2))</f>
        <v/>
      </c>
      <c r="AD45" t="str">
        <f>IF(ISBLANK('LLh&gt;UTM'!B45),"",($AA45 * (1-$K$2)+D45) * SIN(B45/$G$2))</f>
        <v/>
      </c>
      <c r="AF45" s="17">
        <v>42</v>
      </c>
      <c r="AG45" s="56" t="str">
        <f>IF(ISBLANK('XYZ&gt;LLh'!B45),"",'XYZ&gt;LLh'!B45)</f>
        <v/>
      </c>
      <c r="AH45" s="56" t="str">
        <f>IF(ISBLANK('XYZ&gt;LLh'!B45),"",'XYZ&gt;LLh'!C45)</f>
        <v/>
      </c>
      <c r="AI45" s="56" t="str">
        <f>IF(ISBLANK('XYZ&gt;LLh'!B45),"",'XYZ&gt;LLh'!D45)</f>
        <v/>
      </c>
      <c r="AJ45" t="e">
        <f t="shared" si="10"/>
        <v>#VALUE!</v>
      </c>
      <c r="AK45" t="e">
        <f t="shared" si="11"/>
        <v>#VALUE!</v>
      </c>
      <c r="AL45" s="23" t="e">
        <f t="shared" si="12"/>
        <v>#VALUE!</v>
      </c>
      <c r="AM45" s="20" t="str">
        <f>IF(ISBLANK('XYZ&gt;LLh'!B45),"",ATAN((AI45+$M$2*$I$2*SIN(AK45)^3)/(AJ45-$K$2*$H$2*COS(AK45)^3))* $G$2)</f>
        <v/>
      </c>
      <c r="AN45" t="str">
        <f>IF(ISBLANK('XYZ&gt;LLh'!B45),"",ATAN(AH45/AG45) * $G$2)</f>
        <v/>
      </c>
      <c r="AO45" t="str">
        <f>IF(ISBLANK('XYZ&gt;LLh'!B45),"", AJ45/ COS(AM45/$G$2) - AL45)</f>
        <v/>
      </c>
    </row>
    <row r="46" spans="1:41" x14ac:dyDescent="0.2">
      <c r="A46" s="17">
        <v>43</v>
      </c>
      <c r="B46" s="18" t="str">
        <f>IF(ISBLANK('LLh&gt;UTM'!B46),"",'LLh&gt;UTM'!B46)</f>
        <v/>
      </c>
      <c r="C46" s="18" t="str">
        <f>IF(ISBLANK('LLh&gt;UTM'!C46),"",'LLh&gt;UTM'!C46)</f>
        <v/>
      </c>
      <c r="D46" s="45" t="str">
        <f>IF(ISBLANK('LLh&gt;UTM'!D46),"",'LLh&gt;UTM'!D46)</f>
        <v/>
      </c>
      <c r="E46" s="33" t="str">
        <f>IF(ISBLANK('LLh&gt;UTM'!B46),"",SUM(P46:R46)+500000)</f>
        <v/>
      </c>
      <c r="F46" s="34" t="str">
        <f>IF(ISBLANK('LLh&gt;UTM'!B46),"",SUM(W46:Z46))</f>
        <v/>
      </c>
      <c r="G46" s="35" t="str">
        <f>IF(ISBLANK('LLh&gt;UTM'!B46),"",TRUNC((C46/6)+31))</f>
        <v/>
      </c>
      <c r="H46" s="1" t="e">
        <f t="shared" si="20"/>
        <v>#VALUE!</v>
      </c>
      <c r="I46" s="24" t="e">
        <f t="shared" si="21"/>
        <v>#VALUE!</v>
      </c>
      <c r="J46" t="e">
        <f>$N$2/SQRT(1+L46)</f>
        <v>#VALUE!</v>
      </c>
      <c r="K46" t="e">
        <f>$O$2*B46+$P$2*SIN((2*B46) / $G$2)+$Q$2*SIN((4*B46) / $G$2)+$R$2*SIN((6*B46) / $G$2)</f>
        <v>#VALUE!</v>
      </c>
      <c r="L46" t="e">
        <f>($M$2*COS(B46/$G$2)^2)</f>
        <v>#VALUE!</v>
      </c>
      <c r="M46" s="27" t="e">
        <f>$S$2/$G$2*J46*COS(B46/$G$2)</f>
        <v>#VALUE!</v>
      </c>
      <c r="N46" s="21" t="e">
        <f>$S$2/(6*$G$2^3) *J46*COS(B46/$G$2)^3*(1-TAN(B46/$G$2)^2+L46)</f>
        <v>#VALUE!</v>
      </c>
      <c r="O46" t="e">
        <f>$S$2/(120*$G$2^5)*J46*COS(B46/$G$2)^5* (5 - 18*TAN(B46/$G$2)^2 + TAN(B46/$G$2)^4 + L46*(14 - 58*TAN(B46/$G$2)^2) )</f>
        <v>#VALUE!</v>
      </c>
      <c r="P46" s="26" t="e">
        <f t="shared" si="22"/>
        <v>#VALUE!</v>
      </c>
      <c r="Q46" s="27" t="e">
        <f t="shared" si="23"/>
        <v>#VALUE!</v>
      </c>
      <c r="R46" s="38" t="e">
        <f t="shared" si="24"/>
        <v>#VALUE!</v>
      </c>
      <c r="S46" s="1" t="e">
        <f>$S$2*K46</f>
        <v>#VALUE!</v>
      </c>
      <c r="T46" s="1" t="e">
        <f>$S$2/(2*$G$2^2)*J46*COS(B46/$G$2)^2*TAN(B46/$G$2)</f>
        <v>#VALUE!</v>
      </c>
      <c r="U46" s="1" t="e">
        <f>$S$2/(24*$G$2^4)*J46*COS(B46/$G$2)^4 *TAN(B46/$G$2)*(5-TAN(B46/$G$2)^2 + 9*L46)</f>
        <v>#VALUE!</v>
      </c>
      <c r="V46" s="1" t="e">
        <f>$S$2/(720*$G$2^6) *J46*COS(B46/$G$2)^6 * TAN(B46/$G$2) * (61 -58*TAN(B46/$G$2)^2 + TAN(B46/$G$2)^4)</f>
        <v>#VALUE!</v>
      </c>
      <c r="W46" s="1" t="e">
        <f t="shared" si="25"/>
        <v>#VALUE!</v>
      </c>
      <c r="X46" s="1" t="e">
        <f t="shared" si="26"/>
        <v>#VALUE!</v>
      </c>
      <c r="Y46" s="39" t="e">
        <f t="shared" si="27"/>
        <v>#VALUE!</v>
      </c>
      <c r="Z46" s="1" t="e">
        <f t="shared" si="28"/>
        <v>#VALUE!</v>
      </c>
      <c r="AA46" s="23" t="e">
        <f t="shared" si="9"/>
        <v>#VALUE!</v>
      </c>
      <c r="AB46" t="str">
        <f>IF(ISBLANK('LLh&gt;UTM'!B46),"",($AA46+D46) * COS(B46/$G$2) * COS(C46/$G$2))</f>
        <v/>
      </c>
      <c r="AC46" t="str">
        <f>IF(ISBLANK('LLh&gt;UTM'!B46),"",($AA46+D46) * COS(B46/$G$2) * SIN(C46/$G$2))</f>
        <v/>
      </c>
      <c r="AD46" t="str">
        <f>IF(ISBLANK('LLh&gt;UTM'!B46),"",($AA46 * (1-$K$2)+D46) * SIN(B46/$G$2))</f>
        <v/>
      </c>
      <c r="AF46" s="17">
        <v>43</v>
      </c>
      <c r="AG46" s="56" t="str">
        <f>IF(ISBLANK('XYZ&gt;LLh'!B46),"",'XYZ&gt;LLh'!B46)</f>
        <v/>
      </c>
      <c r="AH46" s="56" t="str">
        <f>IF(ISBLANK('XYZ&gt;LLh'!B46),"",'XYZ&gt;LLh'!C46)</f>
        <v/>
      </c>
      <c r="AI46" s="56" t="str">
        <f>IF(ISBLANK('XYZ&gt;LLh'!B46),"",'XYZ&gt;LLh'!D46)</f>
        <v/>
      </c>
      <c r="AJ46" t="e">
        <f t="shared" si="10"/>
        <v>#VALUE!</v>
      </c>
      <c r="AK46" t="e">
        <f t="shared" si="11"/>
        <v>#VALUE!</v>
      </c>
      <c r="AL46" s="23" t="e">
        <f t="shared" si="12"/>
        <v>#VALUE!</v>
      </c>
      <c r="AM46" s="20" t="str">
        <f>IF(ISBLANK('XYZ&gt;LLh'!B46),"",ATAN((AI46+$M$2*$I$2*SIN(AK46)^3)/(AJ46-$K$2*$H$2*COS(AK46)^3))* $G$2)</f>
        <v/>
      </c>
      <c r="AN46" t="str">
        <f>IF(ISBLANK('XYZ&gt;LLh'!B46),"",ATAN(AH46/AG46) * $G$2)</f>
        <v/>
      </c>
      <c r="AO46" t="str">
        <f>IF(ISBLANK('XYZ&gt;LLh'!B46),"", AJ46/ COS(AM46/$G$2) - AL46)</f>
        <v/>
      </c>
    </row>
    <row r="47" spans="1:41" x14ac:dyDescent="0.2">
      <c r="A47" s="17">
        <v>44</v>
      </c>
      <c r="B47" s="18" t="str">
        <f>IF(ISBLANK('LLh&gt;UTM'!B47),"",'LLh&gt;UTM'!B47)</f>
        <v/>
      </c>
      <c r="C47" s="18" t="str">
        <f>IF(ISBLANK('LLh&gt;UTM'!C47),"",'LLh&gt;UTM'!C47)</f>
        <v/>
      </c>
      <c r="D47" s="45" t="str">
        <f>IF(ISBLANK('LLh&gt;UTM'!D47),"",'LLh&gt;UTM'!D47)</f>
        <v/>
      </c>
      <c r="E47" s="33" t="str">
        <f>IF(ISBLANK('LLh&gt;UTM'!B47),"",SUM(P47:R47)+500000)</f>
        <v/>
      </c>
      <c r="F47" s="34" t="str">
        <f>IF(ISBLANK('LLh&gt;UTM'!B47),"",SUM(W47:Z47))</f>
        <v/>
      </c>
      <c r="G47" s="35" t="str">
        <f>IF(ISBLANK('LLh&gt;UTM'!B47),"",TRUNC((C47/6)+31))</f>
        <v/>
      </c>
      <c r="H47" s="1" t="e">
        <f t="shared" si="20"/>
        <v>#VALUE!</v>
      </c>
      <c r="I47" s="24" t="e">
        <f t="shared" si="21"/>
        <v>#VALUE!</v>
      </c>
      <c r="J47" t="e">
        <f>$N$2/SQRT(1+L47)</f>
        <v>#VALUE!</v>
      </c>
      <c r="K47" t="e">
        <f>$O$2*B47+$P$2*SIN((2*B47) / $G$2)+$Q$2*SIN((4*B47) / $G$2)+$R$2*SIN((6*B47) / $G$2)</f>
        <v>#VALUE!</v>
      </c>
      <c r="L47" t="e">
        <f>($M$2*COS(B47/$G$2)^2)</f>
        <v>#VALUE!</v>
      </c>
      <c r="M47" s="27" t="e">
        <f>$S$2/$G$2*J47*COS(B47/$G$2)</f>
        <v>#VALUE!</v>
      </c>
      <c r="N47" s="21" t="e">
        <f>$S$2/(6*$G$2^3) *J47*COS(B47/$G$2)^3*(1-TAN(B47/$G$2)^2+L47)</f>
        <v>#VALUE!</v>
      </c>
      <c r="O47" t="e">
        <f>$S$2/(120*$G$2^5)*J47*COS(B47/$G$2)^5* (5 - 18*TAN(B47/$G$2)^2 + TAN(B47/$G$2)^4 + L47*(14 - 58*TAN(B47/$G$2)^2) )</f>
        <v>#VALUE!</v>
      </c>
      <c r="P47" s="26" t="e">
        <f t="shared" si="22"/>
        <v>#VALUE!</v>
      </c>
      <c r="Q47" s="27" t="e">
        <f t="shared" si="23"/>
        <v>#VALUE!</v>
      </c>
      <c r="R47" s="38" t="e">
        <f t="shared" si="24"/>
        <v>#VALUE!</v>
      </c>
      <c r="S47" s="1" t="e">
        <f>$S$2*K47</f>
        <v>#VALUE!</v>
      </c>
      <c r="T47" s="1" t="e">
        <f>$S$2/(2*$G$2^2)*J47*COS(B47/$G$2)^2*TAN(B47/$G$2)</f>
        <v>#VALUE!</v>
      </c>
      <c r="U47" s="1" t="e">
        <f>$S$2/(24*$G$2^4)*J47*COS(B47/$G$2)^4 *TAN(B47/$G$2)*(5-TAN(B47/$G$2)^2 + 9*L47)</f>
        <v>#VALUE!</v>
      </c>
      <c r="V47" s="1" t="e">
        <f>$S$2/(720*$G$2^6) *J47*COS(B47/$G$2)^6 * TAN(B47/$G$2) * (61 -58*TAN(B47/$G$2)^2 + TAN(B47/$G$2)^4)</f>
        <v>#VALUE!</v>
      </c>
      <c r="W47" s="1" t="e">
        <f t="shared" si="25"/>
        <v>#VALUE!</v>
      </c>
      <c r="X47" s="1" t="e">
        <f t="shared" si="26"/>
        <v>#VALUE!</v>
      </c>
      <c r="Y47" s="39" t="e">
        <f t="shared" si="27"/>
        <v>#VALUE!</v>
      </c>
      <c r="Z47" s="1" t="e">
        <f t="shared" si="28"/>
        <v>#VALUE!</v>
      </c>
      <c r="AA47" s="23" t="e">
        <f t="shared" si="9"/>
        <v>#VALUE!</v>
      </c>
      <c r="AB47" t="str">
        <f>IF(ISBLANK('LLh&gt;UTM'!B47),"",($AA47+D47) * COS(B47/$G$2) * COS(C47/$G$2))</f>
        <v/>
      </c>
      <c r="AC47" t="str">
        <f>IF(ISBLANK('LLh&gt;UTM'!B47),"",($AA47+D47) * COS(B47/$G$2) * SIN(C47/$G$2))</f>
        <v/>
      </c>
      <c r="AD47" t="str">
        <f>IF(ISBLANK('LLh&gt;UTM'!B47),"",($AA47 * (1-$K$2)+D47) * SIN(B47/$G$2))</f>
        <v/>
      </c>
      <c r="AF47" s="17">
        <v>44</v>
      </c>
      <c r="AG47" s="56" t="str">
        <f>IF(ISBLANK('XYZ&gt;LLh'!B47),"",'XYZ&gt;LLh'!B47)</f>
        <v/>
      </c>
      <c r="AH47" s="56" t="str">
        <f>IF(ISBLANK('XYZ&gt;LLh'!B47),"",'XYZ&gt;LLh'!C47)</f>
        <v/>
      </c>
      <c r="AI47" s="56" t="str">
        <f>IF(ISBLANK('XYZ&gt;LLh'!B47),"",'XYZ&gt;LLh'!D47)</f>
        <v/>
      </c>
      <c r="AJ47" t="e">
        <f t="shared" si="10"/>
        <v>#VALUE!</v>
      </c>
      <c r="AK47" t="e">
        <f t="shared" si="11"/>
        <v>#VALUE!</v>
      </c>
      <c r="AL47" s="23" t="e">
        <f t="shared" si="12"/>
        <v>#VALUE!</v>
      </c>
      <c r="AM47" s="20" t="str">
        <f>IF(ISBLANK('XYZ&gt;LLh'!B47),"",ATAN((AI47+$M$2*$I$2*SIN(AK47)^3)/(AJ47-$K$2*$H$2*COS(AK47)^3))* $G$2)</f>
        <v/>
      </c>
      <c r="AN47" t="str">
        <f>IF(ISBLANK('XYZ&gt;LLh'!B47),"",ATAN(AH47/AG47) * $G$2)</f>
        <v/>
      </c>
      <c r="AO47" t="str">
        <f>IF(ISBLANK('XYZ&gt;LLh'!B47),"", AJ47/ COS(AM47/$G$2) - AL47)</f>
        <v/>
      </c>
    </row>
    <row r="48" spans="1:41" x14ac:dyDescent="0.2">
      <c r="A48" s="17">
        <v>45</v>
      </c>
      <c r="B48" s="18" t="str">
        <f>IF(ISBLANK('LLh&gt;UTM'!B48),"",'LLh&gt;UTM'!B48)</f>
        <v/>
      </c>
      <c r="C48" s="18" t="str">
        <f>IF(ISBLANK('LLh&gt;UTM'!C48),"",'LLh&gt;UTM'!C48)</f>
        <v/>
      </c>
      <c r="D48" s="45" t="str">
        <f>IF(ISBLANK('LLh&gt;UTM'!D48),"",'LLh&gt;UTM'!D48)</f>
        <v/>
      </c>
      <c r="E48" s="33" t="str">
        <f>IF(ISBLANK('LLh&gt;UTM'!B48),"",SUM(P48:R48)+500000)</f>
        <v/>
      </c>
      <c r="F48" s="34" t="str">
        <f>IF(ISBLANK('LLh&gt;UTM'!B48),"",SUM(W48:Z48))</f>
        <v/>
      </c>
      <c r="G48" s="35" t="str">
        <f>IF(ISBLANK('LLh&gt;UTM'!B48),"",TRUNC((C48/6)+31))</f>
        <v/>
      </c>
      <c r="H48" s="1" t="e">
        <f t="shared" si="20"/>
        <v>#VALUE!</v>
      </c>
      <c r="I48" s="24" t="e">
        <f t="shared" si="21"/>
        <v>#VALUE!</v>
      </c>
      <c r="J48" t="e">
        <f>$N$2/SQRT(1+L48)</f>
        <v>#VALUE!</v>
      </c>
      <c r="K48" t="e">
        <f>$O$2*B48+$P$2*SIN((2*B48) / $G$2)+$Q$2*SIN((4*B48) / $G$2)+$R$2*SIN((6*B48) / $G$2)</f>
        <v>#VALUE!</v>
      </c>
      <c r="L48" t="e">
        <f>($M$2*COS(B48/$G$2)^2)</f>
        <v>#VALUE!</v>
      </c>
      <c r="M48" s="27" t="e">
        <f>$S$2/$G$2*J48*COS(B48/$G$2)</f>
        <v>#VALUE!</v>
      </c>
      <c r="N48" s="21" t="e">
        <f>$S$2/(6*$G$2^3) *J48*COS(B48/$G$2)^3*(1-TAN(B48/$G$2)^2+L48)</f>
        <v>#VALUE!</v>
      </c>
      <c r="O48" t="e">
        <f>$S$2/(120*$G$2^5)*J48*COS(B48/$G$2)^5* (5 - 18*TAN(B48/$G$2)^2 + TAN(B48/$G$2)^4 + L48*(14 - 58*TAN(B48/$G$2)^2) )</f>
        <v>#VALUE!</v>
      </c>
      <c r="P48" s="26" t="e">
        <f t="shared" si="22"/>
        <v>#VALUE!</v>
      </c>
      <c r="Q48" s="27" t="e">
        <f t="shared" si="23"/>
        <v>#VALUE!</v>
      </c>
      <c r="R48" s="38" t="e">
        <f t="shared" si="24"/>
        <v>#VALUE!</v>
      </c>
      <c r="S48" s="1" t="e">
        <f>$S$2*K48</f>
        <v>#VALUE!</v>
      </c>
      <c r="T48" s="1" t="e">
        <f>$S$2/(2*$G$2^2)*J48*COS(B48/$G$2)^2*TAN(B48/$G$2)</f>
        <v>#VALUE!</v>
      </c>
      <c r="U48" s="1" t="e">
        <f>$S$2/(24*$G$2^4)*J48*COS(B48/$G$2)^4 *TAN(B48/$G$2)*(5-TAN(B48/$G$2)^2 + 9*L48)</f>
        <v>#VALUE!</v>
      </c>
      <c r="V48" s="1" t="e">
        <f>$S$2/(720*$G$2^6) *J48*COS(B48/$G$2)^6 * TAN(B48/$G$2) * (61 -58*TAN(B48/$G$2)^2 + TAN(B48/$G$2)^4)</f>
        <v>#VALUE!</v>
      </c>
      <c r="W48" s="1" t="e">
        <f t="shared" si="25"/>
        <v>#VALUE!</v>
      </c>
      <c r="X48" s="1" t="e">
        <f t="shared" si="26"/>
        <v>#VALUE!</v>
      </c>
      <c r="Y48" s="39" t="e">
        <f t="shared" si="27"/>
        <v>#VALUE!</v>
      </c>
      <c r="Z48" s="1" t="e">
        <f t="shared" si="28"/>
        <v>#VALUE!</v>
      </c>
      <c r="AA48" s="23" t="e">
        <f t="shared" si="9"/>
        <v>#VALUE!</v>
      </c>
      <c r="AB48" t="str">
        <f>IF(ISBLANK('LLh&gt;UTM'!B48),"",($AA48+D48) * COS(B48/$G$2) * COS(C48/$G$2))</f>
        <v/>
      </c>
      <c r="AC48" t="str">
        <f>IF(ISBLANK('LLh&gt;UTM'!B48),"",($AA48+D48) * COS(B48/$G$2) * SIN(C48/$G$2))</f>
        <v/>
      </c>
      <c r="AD48" t="str">
        <f>IF(ISBLANK('LLh&gt;UTM'!B48),"",($AA48 * (1-$K$2)+D48) * SIN(B48/$G$2))</f>
        <v/>
      </c>
      <c r="AF48" s="17">
        <v>45</v>
      </c>
      <c r="AG48" s="56" t="str">
        <f>IF(ISBLANK('XYZ&gt;LLh'!B48),"",'XYZ&gt;LLh'!B48)</f>
        <v/>
      </c>
      <c r="AH48" s="56" t="str">
        <f>IF(ISBLANK('XYZ&gt;LLh'!B48),"",'XYZ&gt;LLh'!C48)</f>
        <v/>
      </c>
      <c r="AI48" s="56" t="str">
        <f>IF(ISBLANK('XYZ&gt;LLh'!B48),"",'XYZ&gt;LLh'!D48)</f>
        <v/>
      </c>
      <c r="AJ48" t="e">
        <f t="shared" si="10"/>
        <v>#VALUE!</v>
      </c>
      <c r="AK48" t="e">
        <f t="shared" si="11"/>
        <v>#VALUE!</v>
      </c>
      <c r="AL48" s="23" t="e">
        <f t="shared" si="12"/>
        <v>#VALUE!</v>
      </c>
      <c r="AM48" s="20" t="str">
        <f>IF(ISBLANK('XYZ&gt;LLh'!B48),"",ATAN((AI48+$M$2*$I$2*SIN(AK48)^3)/(AJ48-$K$2*$H$2*COS(AK48)^3))* $G$2)</f>
        <v/>
      </c>
      <c r="AN48" t="str">
        <f>IF(ISBLANK('XYZ&gt;LLh'!B48),"",ATAN(AH48/AG48) * $G$2)</f>
        <v/>
      </c>
      <c r="AO48" t="str">
        <f>IF(ISBLANK('XYZ&gt;LLh'!B48),"", AJ48/ COS(AM48/$G$2) - AL48)</f>
        <v/>
      </c>
    </row>
    <row r="49" spans="1:41" x14ac:dyDescent="0.2">
      <c r="A49" s="17">
        <v>46</v>
      </c>
      <c r="B49" s="18" t="str">
        <f>IF(ISBLANK('LLh&gt;UTM'!B49),"",'LLh&gt;UTM'!B49)</f>
        <v/>
      </c>
      <c r="C49" s="18" t="str">
        <f>IF(ISBLANK('LLh&gt;UTM'!C49),"",'LLh&gt;UTM'!C49)</f>
        <v/>
      </c>
      <c r="D49" s="45" t="str">
        <f>IF(ISBLANK('LLh&gt;UTM'!D49),"",'LLh&gt;UTM'!D49)</f>
        <v/>
      </c>
      <c r="E49" s="33" t="str">
        <f>IF(ISBLANK('LLh&gt;UTM'!B49),"",SUM(P49:R49)+500000)</f>
        <v/>
      </c>
      <c r="F49" s="34" t="str">
        <f>IF(ISBLANK('LLh&gt;UTM'!B49),"",SUM(W49:Z49))</f>
        <v/>
      </c>
      <c r="G49" s="35" t="str">
        <f>IF(ISBLANK('LLh&gt;UTM'!B49),"",TRUNC((C49/6)+31))</f>
        <v/>
      </c>
      <c r="H49" s="1" t="e">
        <f t="shared" si="20"/>
        <v>#VALUE!</v>
      </c>
      <c r="I49" s="24" t="e">
        <f t="shared" si="21"/>
        <v>#VALUE!</v>
      </c>
      <c r="J49" t="e">
        <f>$N$2/SQRT(1+L49)</f>
        <v>#VALUE!</v>
      </c>
      <c r="K49" t="e">
        <f>$O$2*B49+$P$2*SIN((2*B49) / $G$2)+$Q$2*SIN((4*B49) / $G$2)+$R$2*SIN((6*B49) / $G$2)</f>
        <v>#VALUE!</v>
      </c>
      <c r="L49" t="e">
        <f>($M$2*COS(B49/$G$2)^2)</f>
        <v>#VALUE!</v>
      </c>
      <c r="M49" s="27" t="e">
        <f>$S$2/$G$2*J49*COS(B49/$G$2)</f>
        <v>#VALUE!</v>
      </c>
      <c r="N49" s="21" t="e">
        <f>$S$2/(6*$G$2^3) *J49*COS(B49/$G$2)^3*(1-TAN(B49/$G$2)^2+L49)</f>
        <v>#VALUE!</v>
      </c>
      <c r="O49" t="e">
        <f>$S$2/(120*$G$2^5)*J49*COS(B49/$G$2)^5* (5 - 18*TAN(B49/$G$2)^2 + TAN(B49/$G$2)^4 + L49*(14 - 58*TAN(B49/$G$2)^2) )</f>
        <v>#VALUE!</v>
      </c>
      <c r="P49" s="26" t="e">
        <f t="shared" si="22"/>
        <v>#VALUE!</v>
      </c>
      <c r="Q49" s="27" t="e">
        <f t="shared" si="23"/>
        <v>#VALUE!</v>
      </c>
      <c r="R49" s="38" t="e">
        <f t="shared" si="24"/>
        <v>#VALUE!</v>
      </c>
      <c r="S49" s="1" t="e">
        <f>$S$2*K49</f>
        <v>#VALUE!</v>
      </c>
      <c r="T49" s="1" t="e">
        <f>$S$2/(2*$G$2^2)*J49*COS(B49/$G$2)^2*TAN(B49/$G$2)</f>
        <v>#VALUE!</v>
      </c>
      <c r="U49" s="1" t="e">
        <f>$S$2/(24*$G$2^4)*J49*COS(B49/$G$2)^4 *TAN(B49/$G$2)*(5-TAN(B49/$G$2)^2 + 9*L49)</f>
        <v>#VALUE!</v>
      </c>
      <c r="V49" s="1" t="e">
        <f>$S$2/(720*$G$2^6) *J49*COS(B49/$G$2)^6 * TAN(B49/$G$2) * (61 -58*TAN(B49/$G$2)^2 + TAN(B49/$G$2)^4)</f>
        <v>#VALUE!</v>
      </c>
      <c r="W49" s="1" t="e">
        <f t="shared" si="25"/>
        <v>#VALUE!</v>
      </c>
      <c r="X49" s="1" t="e">
        <f t="shared" si="26"/>
        <v>#VALUE!</v>
      </c>
      <c r="Y49" s="39" t="e">
        <f t="shared" si="27"/>
        <v>#VALUE!</v>
      </c>
      <c r="Z49" s="1" t="e">
        <f t="shared" si="28"/>
        <v>#VALUE!</v>
      </c>
      <c r="AA49" s="23" t="e">
        <f t="shared" si="9"/>
        <v>#VALUE!</v>
      </c>
      <c r="AB49" t="str">
        <f>IF(ISBLANK('LLh&gt;UTM'!B49),"",($AA49+D49) * COS(B49/$G$2) * COS(C49/$G$2))</f>
        <v/>
      </c>
      <c r="AC49" t="str">
        <f>IF(ISBLANK('LLh&gt;UTM'!B49),"",($AA49+D49) * COS(B49/$G$2) * SIN(C49/$G$2))</f>
        <v/>
      </c>
      <c r="AD49" t="str">
        <f>IF(ISBLANK('LLh&gt;UTM'!B49),"",($AA49 * (1-$K$2)+D49) * SIN(B49/$G$2))</f>
        <v/>
      </c>
      <c r="AF49" s="17">
        <v>46</v>
      </c>
      <c r="AG49" s="56" t="str">
        <f>IF(ISBLANK('XYZ&gt;LLh'!B49),"",'XYZ&gt;LLh'!B49)</f>
        <v/>
      </c>
      <c r="AH49" s="56" t="str">
        <f>IF(ISBLANK('XYZ&gt;LLh'!B49),"",'XYZ&gt;LLh'!C49)</f>
        <v/>
      </c>
      <c r="AI49" s="56" t="str">
        <f>IF(ISBLANK('XYZ&gt;LLh'!B49),"",'XYZ&gt;LLh'!D49)</f>
        <v/>
      </c>
      <c r="AJ49" t="e">
        <f t="shared" si="10"/>
        <v>#VALUE!</v>
      </c>
      <c r="AK49" t="e">
        <f t="shared" si="11"/>
        <v>#VALUE!</v>
      </c>
      <c r="AL49" s="23" t="e">
        <f t="shared" si="12"/>
        <v>#VALUE!</v>
      </c>
      <c r="AM49" s="20" t="str">
        <f>IF(ISBLANK('XYZ&gt;LLh'!B49),"",ATAN((AI49+$M$2*$I$2*SIN(AK49)^3)/(AJ49-$K$2*$H$2*COS(AK49)^3))* $G$2)</f>
        <v/>
      </c>
      <c r="AN49" t="str">
        <f>IF(ISBLANK('XYZ&gt;LLh'!B49),"",ATAN(AH49/AG49) * $G$2)</f>
        <v/>
      </c>
      <c r="AO49" t="str">
        <f>IF(ISBLANK('XYZ&gt;LLh'!B49),"", AJ49/ COS(AM49/$G$2) - AL49)</f>
        <v/>
      </c>
    </row>
    <row r="50" spans="1:41" x14ac:dyDescent="0.2">
      <c r="A50" s="17">
        <v>47</v>
      </c>
      <c r="B50" s="18" t="str">
        <f>IF(ISBLANK('LLh&gt;UTM'!B50),"",'LLh&gt;UTM'!B50)</f>
        <v/>
      </c>
      <c r="C50" s="18" t="str">
        <f>IF(ISBLANK('LLh&gt;UTM'!C50),"",'LLh&gt;UTM'!C50)</f>
        <v/>
      </c>
      <c r="D50" s="45" t="str">
        <f>IF(ISBLANK('LLh&gt;UTM'!D50),"",'LLh&gt;UTM'!D50)</f>
        <v/>
      </c>
      <c r="E50" s="33" t="str">
        <f>IF(ISBLANK('LLh&gt;UTM'!B50),"",SUM(P50:R50)+500000)</f>
        <v/>
      </c>
      <c r="F50" s="34" t="str">
        <f>IF(ISBLANK('LLh&gt;UTM'!B50),"",SUM(W50:Z50))</f>
        <v/>
      </c>
      <c r="G50" s="35" t="str">
        <f>IF(ISBLANK('LLh&gt;UTM'!B50),"",TRUNC((C50/6)+31))</f>
        <v/>
      </c>
      <c r="H50" s="1" t="e">
        <f t="shared" si="20"/>
        <v>#VALUE!</v>
      </c>
      <c r="I50" s="24" t="e">
        <f t="shared" si="21"/>
        <v>#VALUE!</v>
      </c>
      <c r="J50" t="e">
        <f>$N$2/SQRT(1+L50)</f>
        <v>#VALUE!</v>
      </c>
      <c r="K50" t="e">
        <f>$O$2*B50+$P$2*SIN((2*B50) / $G$2)+$Q$2*SIN((4*B50) / $G$2)+$R$2*SIN((6*B50) / $G$2)</f>
        <v>#VALUE!</v>
      </c>
      <c r="L50" t="e">
        <f>($M$2*COS(B50/$G$2)^2)</f>
        <v>#VALUE!</v>
      </c>
      <c r="M50" s="27" t="e">
        <f>$S$2/$G$2*J50*COS(B50/$G$2)</f>
        <v>#VALUE!</v>
      </c>
      <c r="N50" s="21" t="e">
        <f>$S$2/(6*$G$2^3) *J50*COS(B50/$G$2)^3*(1-TAN(B50/$G$2)^2+L50)</f>
        <v>#VALUE!</v>
      </c>
      <c r="O50" t="e">
        <f>$S$2/(120*$G$2^5)*J50*COS(B50/$G$2)^5* (5 - 18*TAN(B50/$G$2)^2 + TAN(B50/$G$2)^4 + L50*(14 - 58*TAN(B50/$G$2)^2) )</f>
        <v>#VALUE!</v>
      </c>
      <c r="P50" s="26" t="e">
        <f t="shared" si="22"/>
        <v>#VALUE!</v>
      </c>
      <c r="Q50" s="27" t="e">
        <f t="shared" si="23"/>
        <v>#VALUE!</v>
      </c>
      <c r="R50" s="38" t="e">
        <f t="shared" si="24"/>
        <v>#VALUE!</v>
      </c>
      <c r="S50" s="1" t="e">
        <f>$S$2*K50</f>
        <v>#VALUE!</v>
      </c>
      <c r="T50" s="1" t="e">
        <f>$S$2/(2*$G$2^2)*J50*COS(B50/$G$2)^2*TAN(B50/$G$2)</f>
        <v>#VALUE!</v>
      </c>
      <c r="U50" s="1" t="e">
        <f>$S$2/(24*$G$2^4)*J50*COS(B50/$G$2)^4 *TAN(B50/$G$2)*(5-TAN(B50/$G$2)^2 + 9*L50)</f>
        <v>#VALUE!</v>
      </c>
      <c r="V50" s="1" t="e">
        <f>$S$2/(720*$G$2^6) *J50*COS(B50/$G$2)^6 * TAN(B50/$G$2) * (61 -58*TAN(B50/$G$2)^2 + TAN(B50/$G$2)^4)</f>
        <v>#VALUE!</v>
      </c>
      <c r="W50" s="1" t="e">
        <f t="shared" si="25"/>
        <v>#VALUE!</v>
      </c>
      <c r="X50" s="1" t="e">
        <f t="shared" si="26"/>
        <v>#VALUE!</v>
      </c>
      <c r="Y50" s="39" t="e">
        <f t="shared" si="27"/>
        <v>#VALUE!</v>
      </c>
      <c r="Z50" s="1" t="e">
        <f t="shared" si="28"/>
        <v>#VALUE!</v>
      </c>
      <c r="AA50" s="23" t="e">
        <f t="shared" si="9"/>
        <v>#VALUE!</v>
      </c>
      <c r="AB50" t="str">
        <f>IF(ISBLANK('LLh&gt;UTM'!B50),"",($AA50+D50) * COS(B50/$G$2) * COS(C50/$G$2))</f>
        <v/>
      </c>
      <c r="AC50" t="str">
        <f>IF(ISBLANK('LLh&gt;UTM'!B50),"",($AA50+D50) * COS(B50/$G$2) * SIN(C50/$G$2))</f>
        <v/>
      </c>
      <c r="AD50" t="str">
        <f>IF(ISBLANK('LLh&gt;UTM'!B50),"",($AA50 * (1-$K$2)+D50) * SIN(B50/$G$2))</f>
        <v/>
      </c>
      <c r="AF50" s="17">
        <v>47</v>
      </c>
      <c r="AG50" s="56" t="str">
        <f>IF(ISBLANK('XYZ&gt;LLh'!B50),"",'XYZ&gt;LLh'!B50)</f>
        <v/>
      </c>
      <c r="AH50" s="56" t="str">
        <f>IF(ISBLANK('XYZ&gt;LLh'!B50),"",'XYZ&gt;LLh'!C50)</f>
        <v/>
      </c>
      <c r="AI50" s="56" t="str">
        <f>IF(ISBLANK('XYZ&gt;LLh'!B50),"",'XYZ&gt;LLh'!D50)</f>
        <v/>
      </c>
      <c r="AJ50" t="e">
        <f t="shared" si="10"/>
        <v>#VALUE!</v>
      </c>
      <c r="AK50" t="e">
        <f t="shared" si="11"/>
        <v>#VALUE!</v>
      </c>
      <c r="AL50" s="23" t="e">
        <f t="shared" si="12"/>
        <v>#VALUE!</v>
      </c>
      <c r="AM50" s="20" t="str">
        <f>IF(ISBLANK('XYZ&gt;LLh'!B50),"",ATAN((AI50+$M$2*$I$2*SIN(AK50)^3)/(AJ50-$K$2*$H$2*COS(AK50)^3))* $G$2)</f>
        <v/>
      </c>
      <c r="AN50" t="str">
        <f>IF(ISBLANK('XYZ&gt;LLh'!B50),"",ATAN(AH50/AG50) * $G$2)</f>
        <v/>
      </c>
      <c r="AO50" t="str">
        <f>IF(ISBLANK('XYZ&gt;LLh'!B50),"", AJ50/ COS(AM50/$G$2) - AL50)</f>
        <v/>
      </c>
    </row>
    <row r="51" spans="1:41" x14ac:dyDescent="0.2">
      <c r="A51" s="17">
        <v>48</v>
      </c>
      <c r="B51" s="18" t="str">
        <f>IF(ISBLANK('LLh&gt;UTM'!B51),"",'LLh&gt;UTM'!B51)</f>
        <v/>
      </c>
      <c r="C51" s="18" t="str">
        <f>IF(ISBLANK('LLh&gt;UTM'!C51),"",'LLh&gt;UTM'!C51)</f>
        <v/>
      </c>
      <c r="D51" s="45" t="str">
        <f>IF(ISBLANK('LLh&gt;UTM'!D51),"",'LLh&gt;UTM'!D51)</f>
        <v/>
      </c>
      <c r="E51" s="33" t="str">
        <f>IF(ISBLANK('LLh&gt;UTM'!B51),"",SUM(P51:R51)+500000)</f>
        <v/>
      </c>
      <c r="F51" s="34" t="str">
        <f>IF(ISBLANK('LLh&gt;UTM'!B51),"",SUM(W51:Z51))</f>
        <v/>
      </c>
      <c r="G51" s="35" t="str">
        <f>IF(ISBLANK('LLh&gt;UTM'!B51),"",TRUNC((C51/6)+31))</f>
        <v/>
      </c>
      <c r="H51" s="1" t="e">
        <f t="shared" si="20"/>
        <v>#VALUE!</v>
      </c>
      <c r="I51" s="24" t="e">
        <f t="shared" si="21"/>
        <v>#VALUE!</v>
      </c>
      <c r="J51" t="e">
        <f>$N$2/SQRT(1+L51)</f>
        <v>#VALUE!</v>
      </c>
      <c r="K51" t="e">
        <f>$O$2*B51+$P$2*SIN((2*B51) / $G$2)+$Q$2*SIN((4*B51) / $G$2)+$R$2*SIN((6*B51) / $G$2)</f>
        <v>#VALUE!</v>
      </c>
      <c r="L51" t="e">
        <f>($M$2*COS(B51/$G$2)^2)</f>
        <v>#VALUE!</v>
      </c>
      <c r="M51" s="27" t="e">
        <f>$S$2/$G$2*J51*COS(B51/$G$2)</f>
        <v>#VALUE!</v>
      </c>
      <c r="N51" s="21" t="e">
        <f>$S$2/(6*$G$2^3) *J51*COS(B51/$G$2)^3*(1-TAN(B51/$G$2)^2+L51)</f>
        <v>#VALUE!</v>
      </c>
      <c r="O51" t="e">
        <f>$S$2/(120*$G$2^5)*J51*COS(B51/$G$2)^5* (5 - 18*TAN(B51/$G$2)^2 + TAN(B51/$G$2)^4 + L51*(14 - 58*TAN(B51/$G$2)^2) )</f>
        <v>#VALUE!</v>
      </c>
      <c r="P51" s="26" t="e">
        <f t="shared" si="22"/>
        <v>#VALUE!</v>
      </c>
      <c r="Q51" s="27" t="e">
        <f t="shared" si="23"/>
        <v>#VALUE!</v>
      </c>
      <c r="R51" s="38" t="e">
        <f t="shared" si="24"/>
        <v>#VALUE!</v>
      </c>
      <c r="S51" s="1" t="e">
        <f>$S$2*K51</f>
        <v>#VALUE!</v>
      </c>
      <c r="T51" s="1" t="e">
        <f>$S$2/(2*$G$2^2)*J51*COS(B51/$G$2)^2*TAN(B51/$G$2)</f>
        <v>#VALUE!</v>
      </c>
      <c r="U51" s="1" t="e">
        <f>$S$2/(24*$G$2^4)*J51*COS(B51/$G$2)^4 *TAN(B51/$G$2)*(5-TAN(B51/$G$2)^2 + 9*L51)</f>
        <v>#VALUE!</v>
      </c>
      <c r="V51" s="1" t="e">
        <f>$S$2/(720*$G$2^6) *J51*COS(B51/$G$2)^6 * TAN(B51/$G$2) * (61 -58*TAN(B51/$G$2)^2 + TAN(B51/$G$2)^4)</f>
        <v>#VALUE!</v>
      </c>
      <c r="W51" s="1" t="e">
        <f t="shared" si="25"/>
        <v>#VALUE!</v>
      </c>
      <c r="X51" s="1" t="e">
        <f t="shared" si="26"/>
        <v>#VALUE!</v>
      </c>
      <c r="Y51" s="39" t="e">
        <f t="shared" si="27"/>
        <v>#VALUE!</v>
      </c>
      <c r="Z51" s="1" t="e">
        <f t="shared" si="28"/>
        <v>#VALUE!</v>
      </c>
      <c r="AA51" s="23" t="e">
        <f t="shared" si="9"/>
        <v>#VALUE!</v>
      </c>
      <c r="AB51" t="str">
        <f>IF(ISBLANK('LLh&gt;UTM'!B51),"",($AA51+D51) * COS(B51/$G$2) * COS(C51/$G$2))</f>
        <v/>
      </c>
      <c r="AC51" t="str">
        <f>IF(ISBLANK('LLh&gt;UTM'!B51),"",($AA51+D51) * COS(B51/$G$2) * SIN(C51/$G$2))</f>
        <v/>
      </c>
      <c r="AD51" t="str">
        <f>IF(ISBLANK('LLh&gt;UTM'!B51),"",($AA51 * (1-$K$2)+D51) * SIN(B51/$G$2))</f>
        <v/>
      </c>
      <c r="AF51" s="17">
        <v>48</v>
      </c>
      <c r="AG51" s="56" t="str">
        <f>IF(ISBLANK('XYZ&gt;LLh'!B51),"",'XYZ&gt;LLh'!B51)</f>
        <v/>
      </c>
      <c r="AH51" s="56" t="str">
        <f>IF(ISBLANK('XYZ&gt;LLh'!B51),"",'XYZ&gt;LLh'!C51)</f>
        <v/>
      </c>
      <c r="AI51" s="56" t="str">
        <f>IF(ISBLANK('XYZ&gt;LLh'!B51),"",'XYZ&gt;LLh'!D51)</f>
        <v/>
      </c>
      <c r="AJ51" t="e">
        <f t="shared" si="10"/>
        <v>#VALUE!</v>
      </c>
      <c r="AK51" t="e">
        <f t="shared" si="11"/>
        <v>#VALUE!</v>
      </c>
      <c r="AL51" s="23" t="e">
        <f t="shared" si="12"/>
        <v>#VALUE!</v>
      </c>
      <c r="AM51" s="20" t="str">
        <f>IF(ISBLANK('XYZ&gt;LLh'!B51),"",ATAN((AI51+$M$2*$I$2*SIN(AK51)^3)/(AJ51-$K$2*$H$2*COS(AK51)^3))* $G$2)</f>
        <v/>
      </c>
      <c r="AN51" t="str">
        <f>IF(ISBLANK('XYZ&gt;LLh'!B51),"",ATAN(AH51/AG51) * $G$2)</f>
        <v/>
      </c>
      <c r="AO51" t="str">
        <f>IF(ISBLANK('XYZ&gt;LLh'!B51),"", AJ51/ COS(AM51/$G$2) - AL51)</f>
        <v/>
      </c>
    </row>
    <row r="52" spans="1:41" x14ac:dyDescent="0.2">
      <c r="A52" s="17">
        <v>49</v>
      </c>
      <c r="B52" s="18" t="str">
        <f>IF(ISBLANK('LLh&gt;UTM'!B52),"",'LLh&gt;UTM'!B52)</f>
        <v/>
      </c>
      <c r="C52" s="18" t="str">
        <f>IF(ISBLANK('LLh&gt;UTM'!C52),"",'LLh&gt;UTM'!C52)</f>
        <v/>
      </c>
      <c r="D52" s="45" t="str">
        <f>IF(ISBLANK('LLh&gt;UTM'!D52),"",'LLh&gt;UTM'!D52)</f>
        <v/>
      </c>
      <c r="E52" s="33" t="str">
        <f>IF(ISBLANK('LLh&gt;UTM'!B52),"",SUM(P52:R52)+500000)</f>
        <v/>
      </c>
      <c r="F52" s="34" t="str">
        <f>IF(ISBLANK('LLh&gt;UTM'!B52),"",SUM(W52:Z52))</f>
        <v/>
      </c>
      <c r="G52" s="35" t="str">
        <f>IF(ISBLANK('LLh&gt;UTM'!B52),"",TRUNC((C52/6)+31))</f>
        <v/>
      </c>
      <c r="H52" s="1" t="e">
        <f t="shared" si="20"/>
        <v>#VALUE!</v>
      </c>
      <c r="I52" s="24" t="e">
        <f t="shared" si="21"/>
        <v>#VALUE!</v>
      </c>
      <c r="J52" t="e">
        <f>$N$2/SQRT(1+L52)</f>
        <v>#VALUE!</v>
      </c>
      <c r="K52" t="e">
        <f>$O$2*B52+$P$2*SIN((2*B52) / $G$2)+$Q$2*SIN((4*B52) / $G$2)+$R$2*SIN((6*B52) / $G$2)</f>
        <v>#VALUE!</v>
      </c>
      <c r="L52" t="e">
        <f>($M$2*COS(B52/$G$2)^2)</f>
        <v>#VALUE!</v>
      </c>
      <c r="M52" s="27" t="e">
        <f>$S$2/$G$2*J52*COS(B52/$G$2)</f>
        <v>#VALUE!</v>
      </c>
      <c r="N52" s="21" t="e">
        <f>$S$2/(6*$G$2^3) *J52*COS(B52/$G$2)^3*(1-TAN(B52/$G$2)^2+L52)</f>
        <v>#VALUE!</v>
      </c>
      <c r="O52" t="e">
        <f>$S$2/(120*$G$2^5)*J52*COS(B52/$G$2)^5* (5 - 18*TAN(B52/$G$2)^2 + TAN(B52/$G$2)^4 + L52*(14 - 58*TAN(B52/$G$2)^2) )</f>
        <v>#VALUE!</v>
      </c>
      <c r="P52" s="26" t="e">
        <f t="shared" si="22"/>
        <v>#VALUE!</v>
      </c>
      <c r="Q52" s="27" t="e">
        <f t="shared" si="23"/>
        <v>#VALUE!</v>
      </c>
      <c r="R52" s="38" t="e">
        <f t="shared" si="24"/>
        <v>#VALUE!</v>
      </c>
      <c r="S52" s="1" t="e">
        <f>$S$2*K52</f>
        <v>#VALUE!</v>
      </c>
      <c r="T52" s="1" t="e">
        <f>$S$2/(2*$G$2^2)*J52*COS(B52/$G$2)^2*TAN(B52/$G$2)</f>
        <v>#VALUE!</v>
      </c>
      <c r="U52" s="1" t="e">
        <f>$S$2/(24*$G$2^4)*J52*COS(B52/$G$2)^4 *TAN(B52/$G$2)*(5-TAN(B52/$G$2)^2 + 9*L52)</f>
        <v>#VALUE!</v>
      </c>
      <c r="V52" s="1" t="e">
        <f>$S$2/(720*$G$2^6) *J52*COS(B52/$G$2)^6 * TAN(B52/$G$2) * (61 -58*TAN(B52/$G$2)^2 + TAN(B52/$G$2)^4)</f>
        <v>#VALUE!</v>
      </c>
      <c r="W52" s="1" t="e">
        <f t="shared" si="25"/>
        <v>#VALUE!</v>
      </c>
      <c r="X52" s="1" t="e">
        <f t="shared" si="26"/>
        <v>#VALUE!</v>
      </c>
      <c r="Y52" s="39" t="e">
        <f t="shared" si="27"/>
        <v>#VALUE!</v>
      </c>
      <c r="Z52" s="1" t="e">
        <f t="shared" si="28"/>
        <v>#VALUE!</v>
      </c>
      <c r="AA52" s="23" t="e">
        <f t="shared" si="9"/>
        <v>#VALUE!</v>
      </c>
      <c r="AB52" t="str">
        <f>IF(ISBLANK('LLh&gt;UTM'!B52),"",($AA52+D52) * COS(B52/$G$2) * COS(C52/$G$2))</f>
        <v/>
      </c>
      <c r="AC52" t="str">
        <f>IF(ISBLANK('LLh&gt;UTM'!B52),"",($AA52+D52) * COS(B52/$G$2) * SIN(C52/$G$2))</f>
        <v/>
      </c>
      <c r="AD52" t="str">
        <f>IF(ISBLANK('LLh&gt;UTM'!B52),"",($AA52 * (1-$K$2)+D52) * SIN(B52/$G$2))</f>
        <v/>
      </c>
      <c r="AF52" s="17">
        <v>49</v>
      </c>
      <c r="AG52" s="56" t="str">
        <f>IF(ISBLANK('XYZ&gt;LLh'!B52),"",'XYZ&gt;LLh'!B52)</f>
        <v/>
      </c>
      <c r="AH52" s="56" t="str">
        <f>IF(ISBLANK('XYZ&gt;LLh'!B52),"",'XYZ&gt;LLh'!C52)</f>
        <v/>
      </c>
      <c r="AI52" s="56" t="str">
        <f>IF(ISBLANK('XYZ&gt;LLh'!B52),"",'XYZ&gt;LLh'!D52)</f>
        <v/>
      </c>
      <c r="AJ52" t="e">
        <f t="shared" si="10"/>
        <v>#VALUE!</v>
      </c>
      <c r="AK52" t="e">
        <f t="shared" si="11"/>
        <v>#VALUE!</v>
      </c>
      <c r="AL52" s="23" t="e">
        <f t="shared" si="12"/>
        <v>#VALUE!</v>
      </c>
      <c r="AM52" s="20" t="str">
        <f>IF(ISBLANK('XYZ&gt;LLh'!B52),"",ATAN((AI52+$M$2*$I$2*SIN(AK52)^3)/(AJ52-$K$2*$H$2*COS(AK52)^3))* $G$2)</f>
        <v/>
      </c>
      <c r="AN52" t="str">
        <f>IF(ISBLANK('XYZ&gt;LLh'!B52),"",ATAN(AH52/AG52) * $G$2)</f>
        <v/>
      </c>
      <c r="AO52" t="str">
        <f>IF(ISBLANK('XYZ&gt;LLh'!B52),"", AJ52/ COS(AM52/$G$2) - AL52)</f>
        <v/>
      </c>
    </row>
    <row r="53" spans="1:41" x14ac:dyDescent="0.2">
      <c r="A53" s="17">
        <v>50</v>
      </c>
      <c r="B53" s="18" t="str">
        <f>IF(ISBLANK('LLh&gt;UTM'!B53),"",'LLh&gt;UTM'!B53)</f>
        <v/>
      </c>
      <c r="C53" s="18" t="str">
        <f>IF(ISBLANK('LLh&gt;UTM'!C53),"",'LLh&gt;UTM'!C53)</f>
        <v/>
      </c>
      <c r="D53" s="45" t="str">
        <f>IF(ISBLANK('LLh&gt;UTM'!D53),"",'LLh&gt;UTM'!D53)</f>
        <v/>
      </c>
      <c r="E53" s="33" t="str">
        <f>IF(ISBLANK('LLh&gt;UTM'!B53),"",SUM(P53:R53)+500000)</f>
        <v/>
      </c>
      <c r="F53" s="34" t="str">
        <f>IF(ISBLANK('LLh&gt;UTM'!B53),"",SUM(W53:Z53))</f>
        <v/>
      </c>
      <c r="G53" s="35" t="str">
        <f>IF(ISBLANK('LLh&gt;UTM'!B53),"",TRUNC((C53/6)+31))</f>
        <v/>
      </c>
      <c r="H53" s="1" t="e">
        <f t="shared" si="20"/>
        <v>#VALUE!</v>
      </c>
      <c r="I53" s="24" t="e">
        <f t="shared" si="21"/>
        <v>#VALUE!</v>
      </c>
      <c r="J53" t="e">
        <f>$N$2/SQRT(1+L53)</f>
        <v>#VALUE!</v>
      </c>
      <c r="K53" t="e">
        <f>$O$2*B53+$P$2*SIN((2*B53) / $G$2)+$Q$2*SIN((4*B53) / $G$2)+$R$2*SIN((6*B53) / $G$2)</f>
        <v>#VALUE!</v>
      </c>
      <c r="L53" t="e">
        <f>($M$2*COS(B53/$G$2)^2)</f>
        <v>#VALUE!</v>
      </c>
      <c r="M53" s="27" t="e">
        <f>$S$2/$G$2*J53*COS(B53/$G$2)</f>
        <v>#VALUE!</v>
      </c>
      <c r="N53" s="21" t="e">
        <f>$S$2/(6*$G$2^3) *J53*COS(B53/$G$2)^3*(1-TAN(B53/$G$2)^2+L53)</f>
        <v>#VALUE!</v>
      </c>
      <c r="O53" t="e">
        <f>$S$2/(120*$G$2^5)*J53*COS(B53/$G$2)^5* (5 - 18*TAN(B53/$G$2)^2 + TAN(B53/$G$2)^4 + L53*(14 - 58*TAN(B53/$G$2)^2) )</f>
        <v>#VALUE!</v>
      </c>
      <c r="P53" s="26" t="e">
        <f t="shared" si="22"/>
        <v>#VALUE!</v>
      </c>
      <c r="Q53" s="27" t="e">
        <f t="shared" si="23"/>
        <v>#VALUE!</v>
      </c>
      <c r="R53" s="38" t="e">
        <f t="shared" si="24"/>
        <v>#VALUE!</v>
      </c>
      <c r="S53" s="1" t="e">
        <f>$S$2*K53</f>
        <v>#VALUE!</v>
      </c>
      <c r="T53" s="1" t="e">
        <f>$S$2/(2*$G$2^2)*J53*COS(B53/$G$2)^2*TAN(B53/$G$2)</f>
        <v>#VALUE!</v>
      </c>
      <c r="U53" s="1" t="e">
        <f>$S$2/(24*$G$2^4)*J53*COS(B53/$G$2)^4 *TAN(B53/$G$2)*(5-TAN(B53/$G$2)^2 + 9*L53)</f>
        <v>#VALUE!</v>
      </c>
      <c r="V53" s="1" t="e">
        <f>$S$2/(720*$G$2^6) *J53*COS(B53/$G$2)^6 * TAN(B53/$G$2) * (61 -58*TAN(B53/$G$2)^2 + TAN(B53/$G$2)^4)</f>
        <v>#VALUE!</v>
      </c>
      <c r="W53" s="1" t="e">
        <f t="shared" si="25"/>
        <v>#VALUE!</v>
      </c>
      <c r="X53" s="1" t="e">
        <f t="shared" si="26"/>
        <v>#VALUE!</v>
      </c>
      <c r="Y53" s="39" t="e">
        <f t="shared" si="27"/>
        <v>#VALUE!</v>
      </c>
      <c r="Z53" s="1" t="e">
        <f t="shared" si="28"/>
        <v>#VALUE!</v>
      </c>
      <c r="AA53" s="23" t="e">
        <f t="shared" si="9"/>
        <v>#VALUE!</v>
      </c>
      <c r="AB53" t="str">
        <f>IF(ISBLANK('LLh&gt;UTM'!B53),"",($AA53+D53) * COS(B53/$G$2) * COS(C53/$G$2))</f>
        <v/>
      </c>
      <c r="AC53" t="str">
        <f>IF(ISBLANK('LLh&gt;UTM'!B53),"",($AA53+D53) * COS(B53/$G$2) * SIN(C53/$G$2))</f>
        <v/>
      </c>
      <c r="AD53" t="str">
        <f>IF(ISBLANK('LLh&gt;UTM'!B53),"",($AA53 * (1-$K$2)+D53) * SIN(B53/$G$2))</f>
        <v/>
      </c>
      <c r="AF53" s="17">
        <v>50</v>
      </c>
      <c r="AG53" s="56" t="str">
        <f>IF(ISBLANK('XYZ&gt;LLh'!B53),"",'XYZ&gt;LLh'!B53)</f>
        <v/>
      </c>
      <c r="AH53" s="56" t="str">
        <f>IF(ISBLANK('XYZ&gt;LLh'!B53),"",'XYZ&gt;LLh'!C53)</f>
        <v/>
      </c>
      <c r="AI53" s="56" t="str">
        <f>IF(ISBLANK('XYZ&gt;LLh'!B53),"",'XYZ&gt;LLh'!D53)</f>
        <v/>
      </c>
      <c r="AJ53" t="e">
        <f t="shared" si="10"/>
        <v>#VALUE!</v>
      </c>
      <c r="AK53" t="e">
        <f t="shared" si="11"/>
        <v>#VALUE!</v>
      </c>
      <c r="AL53" s="23" t="e">
        <f t="shared" si="12"/>
        <v>#VALUE!</v>
      </c>
      <c r="AM53" s="20" t="str">
        <f>IF(ISBLANK('XYZ&gt;LLh'!B53),"",ATAN((AI53+$M$2*$I$2*SIN(AK53)^3)/(AJ53-$K$2*$H$2*COS(AK53)^3))* $G$2)</f>
        <v/>
      </c>
      <c r="AN53" t="str">
        <f>IF(ISBLANK('XYZ&gt;LLh'!B53),"",ATAN(AH53/AG53) * $G$2)</f>
        <v/>
      </c>
      <c r="AO53" t="str">
        <f>IF(ISBLANK('XYZ&gt;LLh'!B53),"", AJ53/ COS(AM53/$G$2) - AL53)</f>
        <v/>
      </c>
    </row>
    <row r="54" spans="1:41" x14ac:dyDescent="0.2">
      <c r="A54" s="17">
        <v>51</v>
      </c>
      <c r="B54" s="18" t="str">
        <f>IF(ISBLANK('LLh&gt;UTM'!B54),"",'LLh&gt;UTM'!B54)</f>
        <v/>
      </c>
      <c r="C54" s="18" t="str">
        <f>IF(ISBLANK('LLh&gt;UTM'!C54),"",'LLh&gt;UTM'!C54)</f>
        <v/>
      </c>
      <c r="D54" s="45" t="str">
        <f>IF(ISBLANK('LLh&gt;UTM'!D54),"",'LLh&gt;UTM'!D54)</f>
        <v/>
      </c>
      <c r="E54" s="33" t="str">
        <f>IF(ISBLANK('LLh&gt;UTM'!B54),"",SUM(P54:R54)+500000)</f>
        <v/>
      </c>
      <c r="F54" s="34" t="str">
        <f>IF(ISBLANK('LLh&gt;UTM'!B54),"",SUM(W54:Z54))</f>
        <v/>
      </c>
      <c r="G54" s="35" t="str">
        <f>IF(ISBLANK('LLh&gt;UTM'!B54),"",TRUNC((C54/6)+31))</f>
        <v/>
      </c>
      <c r="H54" s="1" t="e">
        <f t="shared" si="20"/>
        <v>#VALUE!</v>
      </c>
      <c r="I54" s="24" t="e">
        <f t="shared" si="21"/>
        <v>#VALUE!</v>
      </c>
      <c r="J54" t="e">
        <f>$N$2/SQRT(1+L54)</f>
        <v>#VALUE!</v>
      </c>
      <c r="K54" t="e">
        <f>$O$2*B54+$P$2*SIN((2*B54) / $G$2)+$Q$2*SIN((4*B54) / $G$2)+$R$2*SIN((6*B54) / $G$2)</f>
        <v>#VALUE!</v>
      </c>
      <c r="L54" t="e">
        <f>($M$2*COS(B54/$G$2)^2)</f>
        <v>#VALUE!</v>
      </c>
      <c r="M54" s="27" t="e">
        <f>$S$2/$G$2*J54*COS(B54/$G$2)</f>
        <v>#VALUE!</v>
      </c>
      <c r="N54" s="21" t="e">
        <f>$S$2/(6*$G$2^3) *J54*COS(B54/$G$2)^3*(1-TAN(B54/$G$2)^2+L54)</f>
        <v>#VALUE!</v>
      </c>
      <c r="O54" t="e">
        <f>$S$2/(120*$G$2^5)*J54*COS(B54/$G$2)^5* (5 - 18*TAN(B54/$G$2)^2 + TAN(B54/$G$2)^4 + L54*(14 - 58*TAN(B54/$G$2)^2) )</f>
        <v>#VALUE!</v>
      </c>
      <c r="P54" s="26" t="e">
        <f t="shared" si="22"/>
        <v>#VALUE!</v>
      </c>
      <c r="Q54" s="27" t="e">
        <f t="shared" si="23"/>
        <v>#VALUE!</v>
      </c>
      <c r="R54" s="38" t="e">
        <f t="shared" si="24"/>
        <v>#VALUE!</v>
      </c>
      <c r="S54" s="1" t="e">
        <f>$S$2*K54</f>
        <v>#VALUE!</v>
      </c>
      <c r="T54" s="1" t="e">
        <f>$S$2/(2*$G$2^2)*J54*COS(B54/$G$2)^2*TAN(B54/$G$2)</f>
        <v>#VALUE!</v>
      </c>
      <c r="U54" s="1" t="e">
        <f>$S$2/(24*$G$2^4)*J54*COS(B54/$G$2)^4 *TAN(B54/$G$2)*(5-TAN(B54/$G$2)^2 + 9*L54)</f>
        <v>#VALUE!</v>
      </c>
      <c r="V54" s="1" t="e">
        <f>$S$2/(720*$G$2^6) *J54*COS(B54/$G$2)^6 * TAN(B54/$G$2) * (61 -58*TAN(B54/$G$2)^2 + TAN(B54/$G$2)^4)</f>
        <v>#VALUE!</v>
      </c>
      <c r="W54" s="1" t="e">
        <f t="shared" si="25"/>
        <v>#VALUE!</v>
      </c>
      <c r="X54" s="1" t="e">
        <f t="shared" si="26"/>
        <v>#VALUE!</v>
      </c>
      <c r="Y54" s="39" t="e">
        <f t="shared" si="27"/>
        <v>#VALUE!</v>
      </c>
      <c r="Z54" s="1" t="e">
        <f t="shared" si="28"/>
        <v>#VALUE!</v>
      </c>
      <c r="AA54" s="23" t="e">
        <f t="shared" si="9"/>
        <v>#VALUE!</v>
      </c>
      <c r="AB54" t="str">
        <f>IF(ISBLANK('LLh&gt;UTM'!B54),"",($AA54+D54) * COS(B54/$G$2) * COS(C54/$G$2))</f>
        <v/>
      </c>
      <c r="AC54" t="str">
        <f>IF(ISBLANK('LLh&gt;UTM'!B54),"",($AA54+D54) * COS(B54/$G$2) * SIN(C54/$G$2))</f>
        <v/>
      </c>
      <c r="AD54" t="str">
        <f>IF(ISBLANK('LLh&gt;UTM'!B54),"",($AA54 * (1-$K$2)+D54) * SIN(B54/$G$2))</f>
        <v/>
      </c>
      <c r="AF54" s="17">
        <v>51</v>
      </c>
      <c r="AG54" s="56" t="str">
        <f>IF(ISBLANK('XYZ&gt;LLh'!B54),"",'XYZ&gt;LLh'!B54)</f>
        <v/>
      </c>
      <c r="AH54" s="56" t="str">
        <f>IF(ISBLANK('XYZ&gt;LLh'!B54),"",'XYZ&gt;LLh'!C54)</f>
        <v/>
      </c>
      <c r="AI54" s="56" t="str">
        <f>IF(ISBLANK('XYZ&gt;LLh'!B54),"",'XYZ&gt;LLh'!D54)</f>
        <v/>
      </c>
      <c r="AJ54" t="e">
        <f t="shared" si="10"/>
        <v>#VALUE!</v>
      </c>
      <c r="AK54" t="e">
        <f t="shared" si="11"/>
        <v>#VALUE!</v>
      </c>
      <c r="AL54" s="23" t="e">
        <f t="shared" si="12"/>
        <v>#VALUE!</v>
      </c>
      <c r="AM54" s="20" t="str">
        <f>IF(ISBLANK('XYZ&gt;LLh'!B54),"",ATAN((AI54+$M$2*$I$2*SIN(AK54)^3)/(AJ54-$K$2*$H$2*COS(AK54)^3))* $G$2)</f>
        <v/>
      </c>
      <c r="AN54" t="str">
        <f>IF(ISBLANK('XYZ&gt;LLh'!B54),"",ATAN(AH54/AG54) * $G$2)</f>
        <v/>
      </c>
      <c r="AO54" t="str">
        <f>IF(ISBLANK('XYZ&gt;LLh'!B54),"", AJ54/ COS(AM54/$G$2) - AL54)</f>
        <v/>
      </c>
    </row>
    <row r="55" spans="1:41" x14ac:dyDescent="0.2">
      <c r="A55" s="17">
        <v>52</v>
      </c>
      <c r="B55" s="18" t="str">
        <f>IF(ISBLANK('LLh&gt;UTM'!B55),"",'LLh&gt;UTM'!B55)</f>
        <v/>
      </c>
      <c r="C55" s="18" t="str">
        <f>IF(ISBLANK('LLh&gt;UTM'!C55),"",'LLh&gt;UTM'!C55)</f>
        <v/>
      </c>
      <c r="D55" s="45" t="str">
        <f>IF(ISBLANK('LLh&gt;UTM'!D55),"",'LLh&gt;UTM'!D55)</f>
        <v/>
      </c>
      <c r="E55" s="33" t="str">
        <f>IF(ISBLANK('LLh&gt;UTM'!B55),"",SUM(P55:R55)+500000)</f>
        <v/>
      </c>
      <c r="F55" s="34" t="str">
        <f>IF(ISBLANK('LLh&gt;UTM'!B55),"",SUM(W55:Z55))</f>
        <v/>
      </c>
      <c r="G55" s="35" t="str">
        <f>IF(ISBLANK('LLh&gt;UTM'!B55),"",TRUNC((C55/6)+31))</f>
        <v/>
      </c>
      <c r="H55" s="1" t="e">
        <f t="shared" si="20"/>
        <v>#VALUE!</v>
      </c>
      <c r="I55" s="24" t="e">
        <f t="shared" si="21"/>
        <v>#VALUE!</v>
      </c>
      <c r="J55" t="e">
        <f>$N$2/SQRT(1+L55)</f>
        <v>#VALUE!</v>
      </c>
      <c r="K55" t="e">
        <f>$O$2*B55+$P$2*SIN((2*B55) / $G$2)+$Q$2*SIN((4*B55) / $G$2)+$R$2*SIN((6*B55) / $G$2)</f>
        <v>#VALUE!</v>
      </c>
      <c r="L55" t="e">
        <f>($M$2*COS(B55/$G$2)^2)</f>
        <v>#VALUE!</v>
      </c>
      <c r="M55" s="27" t="e">
        <f>$S$2/$G$2*J55*COS(B55/$G$2)</f>
        <v>#VALUE!</v>
      </c>
      <c r="N55" s="21" t="e">
        <f>$S$2/(6*$G$2^3) *J55*COS(B55/$G$2)^3*(1-TAN(B55/$G$2)^2+L55)</f>
        <v>#VALUE!</v>
      </c>
      <c r="O55" t="e">
        <f>$S$2/(120*$G$2^5)*J55*COS(B55/$G$2)^5* (5 - 18*TAN(B55/$G$2)^2 + TAN(B55/$G$2)^4 + L55*(14 - 58*TAN(B55/$G$2)^2) )</f>
        <v>#VALUE!</v>
      </c>
      <c r="P55" s="26" t="e">
        <f t="shared" si="22"/>
        <v>#VALUE!</v>
      </c>
      <c r="Q55" s="27" t="e">
        <f t="shared" si="23"/>
        <v>#VALUE!</v>
      </c>
      <c r="R55" s="38" t="e">
        <f t="shared" si="24"/>
        <v>#VALUE!</v>
      </c>
      <c r="S55" s="1" t="e">
        <f>$S$2*K55</f>
        <v>#VALUE!</v>
      </c>
      <c r="T55" s="1" t="e">
        <f>$S$2/(2*$G$2^2)*J55*COS(B55/$G$2)^2*TAN(B55/$G$2)</f>
        <v>#VALUE!</v>
      </c>
      <c r="U55" s="1" t="e">
        <f>$S$2/(24*$G$2^4)*J55*COS(B55/$G$2)^4 *TAN(B55/$G$2)*(5-TAN(B55/$G$2)^2 + 9*L55)</f>
        <v>#VALUE!</v>
      </c>
      <c r="V55" s="1" t="e">
        <f>$S$2/(720*$G$2^6) *J55*COS(B55/$G$2)^6 * TAN(B55/$G$2) * (61 -58*TAN(B55/$G$2)^2 + TAN(B55/$G$2)^4)</f>
        <v>#VALUE!</v>
      </c>
      <c r="W55" s="1" t="e">
        <f t="shared" si="25"/>
        <v>#VALUE!</v>
      </c>
      <c r="X55" s="1" t="e">
        <f t="shared" si="26"/>
        <v>#VALUE!</v>
      </c>
      <c r="Y55" s="39" t="e">
        <f t="shared" si="27"/>
        <v>#VALUE!</v>
      </c>
      <c r="Z55" s="1" t="e">
        <f t="shared" si="28"/>
        <v>#VALUE!</v>
      </c>
      <c r="AA55" s="23" t="e">
        <f t="shared" si="9"/>
        <v>#VALUE!</v>
      </c>
      <c r="AB55" t="str">
        <f>IF(ISBLANK('LLh&gt;UTM'!B55),"",($AA55+D55) * COS(B55/$G$2) * COS(C55/$G$2))</f>
        <v/>
      </c>
      <c r="AC55" t="str">
        <f>IF(ISBLANK('LLh&gt;UTM'!B55),"",($AA55+D55) * COS(B55/$G$2) * SIN(C55/$G$2))</f>
        <v/>
      </c>
      <c r="AD55" t="str">
        <f>IF(ISBLANK('LLh&gt;UTM'!B55),"",($AA55 * (1-$K$2)+D55) * SIN(B55/$G$2))</f>
        <v/>
      </c>
      <c r="AF55" s="17">
        <v>52</v>
      </c>
      <c r="AG55" s="56" t="str">
        <f>IF(ISBLANK('XYZ&gt;LLh'!B55),"",'XYZ&gt;LLh'!B55)</f>
        <v/>
      </c>
      <c r="AH55" s="56" t="str">
        <f>IF(ISBLANK('XYZ&gt;LLh'!B55),"",'XYZ&gt;LLh'!C55)</f>
        <v/>
      </c>
      <c r="AI55" s="56" t="str">
        <f>IF(ISBLANK('XYZ&gt;LLh'!B55),"",'XYZ&gt;LLh'!D55)</f>
        <v/>
      </c>
      <c r="AJ55" t="e">
        <f t="shared" si="10"/>
        <v>#VALUE!</v>
      </c>
      <c r="AK55" t="e">
        <f t="shared" si="11"/>
        <v>#VALUE!</v>
      </c>
      <c r="AL55" s="23" t="e">
        <f t="shared" si="12"/>
        <v>#VALUE!</v>
      </c>
      <c r="AM55" s="20" t="str">
        <f>IF(ISBLANK('XYZ&gt;LLh'!B55),"",ATAN((AI55+$M$2*$I$2*SIN(AK55)^3)/(AJ55-$K$2*$H$2*COS(AK55)^3))* $G$2)</f>
        <v/>
      </c>
      <c r="AN55" t="str">
        <f>IF(ISBLANK('XYZ&gt;LLh'!B55),"",ATAN(AH55/AG55) * $G$2)</f>
        <v/>
      </c>
      <c r="AO55" t="str">
        <f>IF(ISBLANK('XYZ&gt;LLh'!B55),"", AJ55/ COS(AM55/$G$2) - AL55)</f>
        <v/>
      </c>
    </row>
    <row r="56" spans="1:41" x14ac:dyDescent="0.2">
      <c r="A56" s="17">
        <v>53</v>
      </c>
      <c r="B56" s="18" t="str">
        <f>IF(ISBLANK('LLh&gt;UTM'!B56),"",'LLh&gt;UTM'!B56)</f>
        <v/>
      </c>
      <c r="C56" s="18" t="str">
        <f>IF(ISBLANK('LLh&gt;UTM'!C56),"",'LLh&gt;UTM'!C56)</f>
        <v/>
      </c>
      <c r="D56" s="45" t="str">
        <f>IF(ISBLANK('LLh&gt;UTM'!D56),"",'LLh&gt;UTM'!D56)</f>
        <v/>
      </c>
      <c r="E56" s="33" t="str">
        <f>IF(ISBLANK('LLh&gt;UTM'!B56),"",SUM(P56:R56)+500000)</f>
        <v/>
      </c>
      <c r="F56" s="34" t="str">
        <f>IF(ISBLANK('LLh&gt;UTM'!B56),"",SUM(W56:Z56))</f>
        <v/>
      </c>
      <c r="G56" s="35" t="str">
        <f>IF(ISBLANK('LLh&gt;UTM'!B56),"",TRUNC((C56/6)+31))</f>
        <v/>
      </c>
      <c r="H56" s="1" t="e">
        <f t="shared" si="20"/>
        <v>#VALUE!</v>
      </c>
      <c r="I56" s="24" t="e">
        <f t="shared" si="21"/>
        <v>#VALUE!</v>
      </c>
      <c r="J56" t="e">
        <f>$N$2/SQRT(1+L56)</f>
        <v>#VALUE!</v>
      </c>
      <c r="K56" t="e">
        <f>$O$2*B56+$P$2*SIN((2*B56) / $G$2)+$Q$2*SIN((4*B56) / $G$2)+$R$2*SIN((6*B56) / $G$2)</f>
        <v>#VALUE!</v>
      </c>
      <c r="L56" t="e">
        <f>($M$2*COS(B56/$G$2)^2)</f>
        <v>#VALUE!</v>
      </c>
      <c r="M56" s="27" t="e">
        <f>$S$2/$G$2*J56*COS(B56/$G$2)</f>
        <v>#VALUE!</v>
      </c>
      <c r="N56" s="21" t="e">
        <f>$S$2/(6*$G$2^3) *J56*COS(B56/$G$2)^3*(1-TAN(B56/$G$2)^2+L56)</f>
        <v>#VALUE!</v>
      </c>
      <c r="O56" t="e">
        <f>$S$2/(120*$G$2^5)*J56*COS(B56/$G$2)^5* (5 - 18*TAN(B56/$G$2)^2 + TAN(B56/$G$2)^4 + L56*(14 - 58*TAN(B56/$G$2)^2) )</f>
        <v>#VALUE!</v>
      </c>
      <c r="P56" s="26" t="e">
        <f t="shared" si="22"/>
        <v>#VALUE!</v>
      </c>
      <c r="Q56" s="27" t="e">
        <f t="shared" si="23"/>
        <v>#VALUE!</v>
      </c>
      <c r="R56" s="38" t="e">
        <f t="shared" si="24"/>
        <v>#VALUE!</v>
      </c>
      <c r="S56" s="1" t="e">
        <f>$S$2*K56</f>
        <v>#VALUE!</v>
      </c>
      <c r="T56" s="1" t="e">
        <f>$S$2/(2*$G$2^2)*J56*COS(B56/$G$2)^2*TAN(B56/$G$2)</f>
        <v>#VALUE!</v>
      </c>
      <c r="U56" s="1" t="e">
        <f>$S$2/(24*$G$2^4)*J56*COS(B56/$G$2)^4 *TAN(B56/$G$2)*(5-TAN(B56/$G$2)^2 + 9*L56)</f>
        <v>#VALUE!</v>
      </c>
      <c r="V56" s="1" t="e">
        <f>$S$2/(720*$G$2^6) *J56*COS(B56/$G$2)^6 * TAN(B56/$G$2) * (61 -58*TAN(B56/$G$2)^2 + TAN(B56/$G$2)^4)</f>
        <v>#VALUE!</v>
      </c>
      <c r="W56" s="1" t="e">
        <f t="shared" si="25"/>
        <v>#VALUE!</v>
      </c>
      <c r="X56" s="1" t="e">
        <f t="shared" si="26"/>
        <v>#VALUE!</v>
      </c>
      <c r="Y56" s="39" t="e">
        <f t="shared" si="27"/>
        <v>#VALUE!</v>
      </c>
      <c r="Z56" s="1" t="e">
        <f t="shared" si="28"/>
        <v>#VALUE!</v>
      </c>
      <c r="AA56" s="23" t="e">
        <f t="shared" si="9"/>
        <v>#VALUE!</v>
      </c>
      <c r="AB56" t="str">
        <f>IF(ISBLANK('LLh&gt;UTM'!B56),"",($AA56+D56) * COS(B56/$G$2) * COS(C56/$G$2))</f>
        <v/>
      </c>
      <c r="AC56" t="str">
        <f>IF(ISBLANK('LLh&gt;UTM'!B56),"",($AA56+D56) * COS(B56/$G$2) * SIN(C56/$G$2))</f>
        <v/>
      </c>
      <c r="AD56" t="str">
        <f>IF(ISBLANK('LLh&gt;UTM'!B56),"",($AA56 * (1-$K$2)+D56) * SIN(B56/$G$2))</f>
        <v/>
      </c>
      <c r="AF56" s="17">
        <v>53</v>
      </c>
      <c r="AG56" s="56" t="str">
        <f>IF(ISBLANK('XYZ&gt;LLh'!B56),"",'XYZ&gt;LLh'!B56)</f>
        <v/>
      </c>
      <c r="AH56" s="56" t="str">
        <f>IF(ISBLANK('XYZ&gt;LLh'!B56),"",'XYZ&gt;LLh'!C56)</f>
        <v/>
      </c>
      <c r="AI56" s="56" t="str">
        <f>IF(ISBLANK('XYZ&gt;LLh'!B56),"",'XYZ&gt;LLh'!D56)</f>
        <v/>
      </c>
      <c r="AJ56" t="e">
        <f t="shared" si="10"/>
        <v>#VALUE!</v>
      </c>
      <c r="AK56" t="e">
        <f t="shared" si="11"/>
        <v>#VALUE!</v>
      </c>
      <c r="AL56" s="23" t="e">
        <f t="shared" si="12"/>
        <v>#VALUE!</v>
      </c>
      <c r="AM56" s="20" t="str">
        <f>IF(ISBLANK('XYZ&gt;LLh'!B56),"",ATAN((AI56+$M$2*$I$2*SIN(AK56)^3)/(AJ56-$K$2*$H$2*COS(AK56)^3))* $G$2)</f>
        <v/>
      </c>
      <c r="AN56" t="str">
        <f>IF(ISBLANK('XYZ&gt;LLh'!B56),"",ATAN(AH56/AG56) * $G$2)</f>
        <v/>
      </c>
      <c r="AO56" t="str">
        <f>IF(ISBLANK('XYZ&gt;LLh'!B56),"", AJ56/ COS(AM56/$G$2) - AL56)</f>
        <v/>
      </c>
    </row>
    <row r="57" spans="1:41" x14ac:dyDescent="0.2">
      <c r="A57" s="17">
        <v>54</v>
      </c>
      <c r="B57" s="18" t="str">
        <f>IF(ISBLANK('LLh&gt;UTM'!B57),"",'LLh&gt;UTM'!B57)</f>
        <v/>
      </c>
      <c r="C57" s="18" t="str">
        <f>IF(ISBLANK('LLh&gt;UTM'!C57),"",'LLh&gt;UTM'!C57)</f>
        <v/>
      </c>
      <c r="D57" s="45" t="str">
        <f>IF(ISBLANK('LLh&gt;UTM'!D57),"",'LLh&gt;UTM'!D57)</f>
        <v/>
      </c>
      <c r="E57" s="33" t="str">
        <f>IF(ISBLANK('LLh&gt;UTM'!B57),"",SUM(P57:R57)+500000)</f>
        <v/>
      </c>
      <c r="F57" s="34" t="str">
        <f>IF(ISBLANK('LLh&gt;UTM'!B57),"",SUM(W57:Z57))</f>
        <v/>
      </c>
      <c r="G57" s="35" t="str">
        <f>IF(ISBLANK('LLh&gt;UTM'!B57),"",TRUNC((C57/6)+31))</f>
        <v/>
      </c>
      <c r="H57" s="1" t="e">
        <f t="shared" si="20"/>
        <v>#VALUE!</v>
      </c>
      <c r="I57" s="24" t="e">
        <f t="shared" si="21"/>
        <v>#VALUE!</v>
      </c>
      <c r="J57" t="e">
        <f>$N$2/SQRT(1+L57)</f>
        <v>#VALUE!</v>
      </c>
      <c r="K57" t="e">
        <f>$O$2*B57+$P$2*SIN((2*B57) / $G$2)+$Q$2*SIN((4*B57) / $G$2)+$R$2*SIN((6*B57) / $G$2)</f>
        <v>#VALUE!</v>
      </c>
      <c r="L57" t="e">
        <f>($M$2*COS(B57/$G$2)^2)</f>
        <v>#VALUE!</v>
      </c>
      <c r="M57" s="27" t="e">
        <f>$S$2/$G$2*J57*COS(B57/$G$2)</f>
        <v>#VALUE!</v>
      </c>
      <c r="N57" s="21" t="e">
        <f>$S$2/(6*$G$2^3) *J57*COS(B57/$G$2)^3*(1-TAN(B57/$G$2)^2+L57)</f>
        <v>#VALUE!</v>
      </c>
      <c r="O57" t="e">
        <f>$S$2/(120*$G$2^5)*J57*COS(B57/$G$2)^5* (5 - 18*TAN(B57/$G$2)^2 + TAN(B57/$G$2)^4 + L57*(14 - 58*TAN(B57/$G$2)^2) )</f>
        <v>#VALUE!</v>
      </c>
      <c r="P57" s="26" t="e">
        <f t="shared" si="22"/>
        <v>#VALUE!</v>
      </c>
      <c r="Q57" s="27" t="e">
        <f t="shared" si="23"/>
        <v>#VALUE!</v>
      </c>
      <c r="R57" s="38" t="e">
        <f t="shared" si="24"/>
        <v>#VALUE!</v>
      </c>
      <c r="S57" s="1" t="e">
        <f>$S$2*K57</f>
        <v>#VALUE!</v>
      </c>
      <c r="T57" s="1" t="e">
        <f>$S$2/(2*$G$2^2)*J57*COS(B57/$G$2)^2*TAN(B57/$G$2)</f>
        <v>#VALUE!</v>
      </c>
      <c r="U57" s="1" t="e">
        <f>$S$2/(24*$G$2^4)*J57*COS(B57/$G$2)^4 *TAN(B57/$G$2)*(5-TAN(B57/$G$2)^2 + 9*L57)</f>
        <v>#VALUE!</v>
      </c>
      <c r="V57" s="1" t="e">
        <f>$S$2/(720*$G$2^6) *J57*COS(B57/$G$2)^6 * TAN(B57/$G$2) * (61 -58*TAN(B57/$G$2)^2 + TAN(B57/$G$2)^4)</f>
        <v>#VALUE!</v>
      </c>
      <c r="W57" s="1" t="e">
        <f t="shared" si="25"/>
        <v>#VALUE!</v>
      </c>
      <c r="X57" s="1" t="e">
        <f t="shared" si="26"/>
        <v>#VALUE!</v>
      </c>
      <c r="Y57" s="39" t="e">
        <f t="shared" si="27"/>
        <v>#VALUE!</v>
      </c>
      <c r="Z57" s="1" t="e">
        <f t="shared" si="28"/>
        <v>#VALUE!</v>
      </c>
      <c r="AA57" s="23" t="e">
        <f t="shared" si="9"/>
        <v>#VALUE!</v>
      </c>
      <c r="AB57" t="str">
        <f>IF(ISBLANK('LLh&gt;UTM'!B57),"",($AA57+D57) * COS(B57/$G$2) * COS(C57/$G$2))</f>
        <v/>
      </c>
      <c r="AC57" t="str">
        <f>IF(ISBLANK('LLh&gt;UTM'!B57),"",($AA57+D57) * COS(B57/$G$2) * SIN(C57/$G$2))</f>
        <v/>
      </c>
      <c r="AD57" t="str">
        <f>IF(ISBLANK('LLh&gt;UTM'!B57),"",($AA57 * (1-$K$2)+D57) * SIN(B57/$G$2))</f>
        <v/>
      </c>
      <c r="AF57" s="17">
        <v>54</v>
      </c>
      <c r="AG57" s="56" t="str">
        <f>IF(ISBLANK('XYZ&gt;LLh'!B57),"",'XYZ&gt;LLh'!B57)</f>
        <v/>
      </c>
      <c r="AH57" s="56" t="str">
        <f>IF(ISBLANK('XYZ&gt;LLh'!B57),"",'XYZ&gt;LLh'!C57)</f>
        <v/>
      </c>
      <c r="AI57" s="56" t="str">
        <f>IF(ISBLANK('XYZ&gt;LLh'!B57),"",'XYZ&gt;LLh'!D57)</f>
        <v/>
      </c>
      <c r="AJ57" t="e">
        <f t="shared" si="10"/>
        <v>#VALUE!</v>
      </c>
      <c r="AK57" t="e">
        <f t="shared" si="11"/>
        <v>#VALUE!</v>
      </c>
      <c r="AL57" s="23" t="e">
        <f t="shared" si="12"/>
        <v>#VALUE!</v>
      </c>
      <c r="AM57" s="20" t="str">
        <f>IF(ISBLANK('XYZ&gt;LLh'!B57),"",ATAN((AI57+$M$2*$I$2*SIN(AK57)^3)/(AJ57-$K$2*$H$2*COS(AK57)^3))* $G$2)</f>
        <v/>
      </c>
      <c r="AN57" t="str">
        <f>IF(ISBLANK('XYZ&gt;LLh'!B57),"",ATAN(AH57/AG57) * $G$2)</f>
        <v/>
      </c>
      <c r="AO57" t="str">
        <f>IF(ISBLANK('XYZ&gt;LLh'!B57),"", AJ57/ COS(AM57/$G$2) - AL57)</f>
        <v/>
      </c>
    </row>
    <row r="58" spans="1:41" x14ac:dyDescent="0.2">
      <c r="A58" s="17">
        <v>55</v>
      </c>
      <c r="B58" s="18" t="str">
        <f>IF(ISBLANK('LLh&gt;UTM'!B58),"",'LLh&gt;UTM'!B58)</f>
        <v/>
      </c>
      <c r="C58" s="18" t="str">
        <f>IF(ISBLANK('LLh&gt;UTM'!C58),"",'LLh&gt;UTM'!C58)</f>
        <v/>
      </c>
      <c r="D58" s="45" t="str">
        <f>IF(ISBLANK('LLh&gt;UTM'!D58),"",'LLh&gt;UTM'!D58)</f>
        <v/>
      </c>
      <c r="E58" s="33" t="str">
        <f>IF(ISBLANK('LLh&gt;UTM'!B58),"",SUM(P58:R58)+500000)</f>
        <v/>
      </c>
      <c r="F58" s="34" t="str">
        <f>IF(ISBLANK('LLh&gt;UTM'!B58),"",SUM(W58:Z58))</f>
        <v/>
      </c>
      <c r="G58" s="35" t="str">
        <f>IF(ISBLANK('LLh&gt;UTM'!B58),"",TRUNC((C58/6)+31))</f>
        <v/>
      </c>
      <c r="H58" s="1" t="e">
        <f t="shared" si="20"/>
        <v>#VALUE!</v>
      </c>
      <c r="I58" s="24" t="e">
        <f t="shared" si="21"/>
        <v>#VALUE!</v>
      </c>
      <c r="J58" t="e">
        <f>$N$2/SQRT(1+L58)</f>
        <v>#VALUE!</v>
      </c>
      <c r="K58" t="e">
        <f>$O$2*B58+$P$2*SIN((2*B58) / $G$2)+$Q$2*SIN((4*B58) / $G$2)+$R$2*SIN((6*B58) / $G$2)</f>
        <v>#VALUE!</v>
      </c>
      <c r="L58" t="e">
        <f>($M$2*COS(B58/$G$2)^2)</f>
        <v>#VALUE!</v>
      </c>
      <c r="M58" s="27" t="e">
        <f>$S$2/$G$2*J58*COS(B58/$G$2)</f>
        <v>#VALUE!</v>
      </c>
      <c r="N58" s="21" t="e">
        <f>$S$2/(6*$G$2^3) *J58*COS(B58/$G$2)^3*(1-TAN(B58/$G$2)^2+L58)</f>
        <v>#VALUE!</v>
      </c>
      <c r="O58" t="e">
        <f>$S$2/(120*$G$2^5)*J58*COS(B58/$G$2)^5* (5 - 18*TAN(B58/$G$2)^2 + TAN(B58/$G$2)^4 + L58*(14 - 58*TAN(B58/$G$2)^2) )</f>
        <v>#VALUE!</v>
      </c>
      <c r="P58" s="26" t="e">
        <f t="shared" si="22"/>
        <v>#VALUE!</v>
      </c>
      <c r="Q58" s="27" t="e">
        <f t="shared" si="23"/>
        <v>#VALUE!</v>
      </c>
      <c r="R58" s="38" t="e">
        <f t="shared" si="24"/>
        <v>#VALUE!</v>
      </c>
      <c r="S58" s="1" t="e">
        <f>$S$2*K58</f>
        <v>#VALUE!</v>
      </c>
      <c r="T58" s="1" t="e">
        <f>$S$2/(2*$G$2^2)*J58*COS(B58/$G$2)^2*TAN(B58/$G$2)</f>
        <v>#VALUE!</v>
      </c>
      <c r="U58" s="1" t="e">
        <f>$S$2/(24*$G$2^4)*J58*COS(B58/$G$2)^4 *TAN(B58/$G$2)*(5-TAN(B58/$G$2)^2 + 9*L58)</f>
        <v>#VALUE!</v>
      </c>
      <c r="V58" s="1" t="e">
        <f>$S$2/(720*$G$2^6) *J58*COS(B58/$G$2)^6 * TAN(B58/$G$2) * (61 -58*TAN(B58/$G$2)^2 + TAN(B58/$G$2)^4)</f>
        <v>#VALUE!</v>
      </c>
      <c r="W58" s="1" t="e">
        <f t="shared" si="25"/>
        <v>#VALUE!</v>
      </c>
      <c r="X58" s="1" t="e">
        <f t="shared" si="26"/>
        <v>#VALUE!</v>
      </c>
      <c r="Y58" s="39" t="e">
        <f t="shared" si="27"/>
        <v>#VALUE!</v>
      </c>
      <c r="Z58" s="1" t="e">
        <f t="shared" si="28"/>
        <v>#VALUE!</v>
      </c>
      <c r="AA58" s="23" t="e">
        <f t="shared" si="9"/>
        <v>#VALUE!</v>
      </c>
      <c r="AB58" t="str">
        <f>IF(ISBLANK('LLh&gt;UTM'!B58),"",($AA58+D58) * COS(B58/$G$2) * COS(C58/$G$2))</f>
        <v/>
      </c>
      <c r="AC58" t="str">
        <f>IF(ISBLANK('LLh&gt;UTM'!B58),"",($AA58+D58) * COS(B58/$G$2) * SIN(C58/$G$2))</f>
        <v/>
      </c>
      <c r="AD58" t="str">
        <f>IF(ISBLANK('LLh&gt;UTM'!B58),"",($AA58 * (1-$K$2)+D58) * SIN(B58/$G$2))</f>
        <v/>
      </c>
      <c r="AF58" s="17">
        <v>55</v>
      </c>
      <c r="AG58" s="56" t="str">
        <f>IF(ISBLANK('XYZ&gt;LLh'!B58),"",'XYZ&gt;LLh'!B58)</f>
        <v/>
      </c>
      <c r="AH58" s="56" t="str">
        <f>IF(ISBLANK('XYZ&gt;LLh'!B58),"",'XYZ&gt;LLh'!C58)</f>
        <v/>
      </c>
      <c r="AI58" s="56" t="str">
        <f>IF(ISBLANK('XYZ&gt;LLh'!B58),"",'XYZ&gt;LLh'!D58)</f>
        <v/>
      </c>
      <c r="AJ58" t="e">
        <f t="shared" si="10"/>
        <v>#VALUE!</v>
      </c>
      <c r="AK58" t="e">
        <f t="shared" si="11"/>
        <v>#VALUE!</v>
      </c>
      <c r="AL58" s="23" t="e">
        <f t="shared" si="12"/>
        <v>#VALUE!</v>
      </c>
      <c r="AM58" s="20" t="str">
        <f>IF(ISBLANK('XYZ&gt;LLh'!B58),"",ATAN((AI58+$M$2*$I$2*SIN(AK58)^3)/(AJ58-$K$2*$H$2*COS(AK58)^3))* $G$2)</f>
        <v/>
      </c>
      <c r="AN58" t="str">
        <f>IF(ISBLANK('XYZ&gt;LLh'!B58),"",ATAN(AH58/AG58) * $G$2)</f>
        <v/>
      </c>
      <c r="AO58" t="str">
        <f>IF(ISBLANK('XYZ&gt;LLh'!B58),"", AJ58/ COS(AM58/$G$2) - AL58)</f>
        <v/>
      </c>
    </row>
    <row r="59" spans="1:41" x14ac:dyDescent="0.2">
      <c r="A59" s="17">
        <v>56</v>
      </c>
      <c r="B59" s="18" t="str">
        <f>IF(ISBLANK('LLh&gt;UTM'!B59),"",'LLh&gt;UTM'!B59)</f>
        <v/>
      </c>
      <c r="C59" s="18" t="str">
        <f>IF(ISBLANK('LLh&gt;UTM'!C59),"",'LLh&gt;UTM'!C59)</f>
        <v/>
      </c>
      <c r="D59" s="45" t="str">
        <f>IF(ISBLANK('LLh&gt;UTM'!D59),"",'LLh&gt;UTM'!D59)</f>
        <v/>
      </c>
      <c r="E59" s="33" t="str">
        <f>IF(ISBLANK('LLh&gt;UTM'!B59),"",SUM(P59:R59)+500000)</f>
        <v/>
      </c>
      <c r="F59" s="34" t="str">
        <f>IF(ISBLANK('LLh&gt;UTM'!B59),"",SUM(W59:Z59))</f>
        <v/>
      </c>
      <c r="G59" s="35" t="str">
        <f>IF(ISBLANK('LLh&gt;UTM'!B59),"",TRUNC((C59/6)+31))</f>
        <v/>
      </c>
      <c r="H59" s="1" t="e">
        <f t="shared" si="20"/>
        <v>#VALUE!</v>
      </c>
      <c r="I59" s="24" t="e">
        <f t="shared" si="21"/>
        <v>#VALUE!</v>
      </c>
      <c r="J59" t="e">
        <f>$N$2/SQRT(1+L59)</f>
        <v>#VALUE!</v>
      </c>
      <c r="K59" t="e">
        <f>$O$2*B59+$P$2*SIN((2*B59) / $G$2)+$Q$2*SIN((4*B59) / $G$2)+$R$2*SIN((6*B59) / $G$2)</f>
        <v>#VALUE!</v>
      </c>
      <c r="L59" t="e">
        <f>($M$2*COS(B59/$G$2)^2)</f>
        <v>#VALUE!</v>
      </c>
      <c r="M59" s="27" t="e">
        <f>$S$2/$G$2*J59*COS(B59/$G$2)</f>
        <v>#VALUE!</v>
      </c>
      <c r="N59" s="21" t="e">
        <f>$S$2/(6*$G$2^3) *J59*COS(B59/$G$2)^3*(1-TAN(B59/$G$2)^2+L59)</f>
        <v>#VALUE!</v>
      </c>
      <c r="O59" t="e">
        <f>$S$2/(120*$G$2^5)*J59*COS(B59/$G$2)^5* (5 - 18*TAN(B59/$G$2)^2 + TAN(B59/$G$2)^4 + L59*(14 - 58*TAN(B59/$G$2)^2) )</f>
        <v>#VALUE!</v>
      </c>
      <c r="P59" s="26" t="e">
        <f t="shared" si="22"/>
        <v>#VALUE!</v>
      </c>
      <c r="Q59" s="27" t="e">
        <f t="shared" si="23"/>
        <v>#VALUE!</v>
      </c>
      <c r="R59" s="38" t="e">
        <f t="shared" si="24"/>
        <v>#VALUE!</v>
      </c>
      <c r="S59" s="1" t="e">
        <f>$S$2*K59</f>
        <v>#VALUE!</v>
      </c>
      <c r="T59" s="1" t="e">
        <f>$S$2/(2*$G$2^2)*J59*COS(B59/$G$2)^2*TAN(B59/$G$2)</f>
        <v>#VALUE!</v>
      </c>
      <c r="U59" s="1" t="e">
        <f>$S$2/(24*$G$2^4)*J59*COS(B59/$G$2)^4 *TAN(B59/$G$2)*(5-TAN(B59/$G$2)^2 + 9*L59)</f>
        <v>#VALUE!</v>
      </c>
      <c r="V59" s="1" t="e">
        <f>$S$2/(720*$G$2^6) *J59*COS(B59/$G$2)^6 * TAN(B59/$G$2) * (61 -58*TAN(B59/$G$2)^2 + TAN(B59/$G$2)^4)</f>
        <v>#VALUE!</v>
      </c>
      <c r="W59" s="1" t="e">
        <f t="shared" si="25"/>
        <v>#VALUE!</v>
      </c>
      <c r="X59" s="1" t="e">
        <f t="shared" si="26"/>
        <v>#VALUE!</v>
      </c>
      <c r="Y59" s="39" t="e">
        <f t="shared" si="27"/>
        <v>#VALUE!</v>
      </c>
      <c r="Z59" s="1" t="e">
        <f t="shared" si="28"/>
        <v>#VALUE!</v>
      </c>
      <c r="AA59" s="23" t="e">
        <f t="shared" si="9"/>
        <v>#VALUE!</v>
      </c>
      <c r="AB59" t="str">
        <f>IF(ISBLANK('LLh&gt;UTM'!B59),"",($AA59+D59) * COS(B59/$G$2) * COS(C59/$G$2))</f>
        <v/>
      </c>
      <c r="AC59" t="str">
        <f>IF(ISBLANK('LLh&gt;UTM'!B59),"",($AA59+D59) * COS(B59/$G$2) * SIN(C59/$G$2))</f>
        <v/>
      </c>
      <c r="AD59" t="str">
        <f>IF(ISBLANK('LLh&gt;UTM'!B59),"",($AA59 * (1-$K$2)+D59) * SIN(B59/$G$2))</f>
        <v/>
      </c>
      <c r="AF59" s="17">
        <v>56</v>
      </c>
      <c r="AG59" s="56" t="str">
        <f>IF(ISBLANK('XYZ&gt;LLh'!B59),"",'XYZ&gt;LLh'!B59)</f>
        <v/>
      </c>
      <c r="AH59" s="56" t="str">
        <f>IF(ISBLANK('XYZ&gt;LLh'!B59),"",'XYZ&gt;LLh'!C59)</f>
        <v/>
      </c>
      <c r="AI59" s="56" t="str">
        <f>IF(ISBLANK('XYZ&gt;LLh'!B59),"",'XYZ&gt;LLh'!D59)</f>
        <v/>
      </c>
      <c r="AJ59" t="e">
        <f t="shared" si="10"/>
        <v>#VALUE!</v>
      </c>
      <c r="AK59" t="e">
        <f t="shared" si="11"/>
        <v>#VALUE!</v>
      </c>
      <c r="AL59" s="23" t="e">
        <f t="shared" si="12"/>
        <v>#VALUE!</v>
      </c>
      <c r="AM59" s="20" t="str">
        <f>IF(ISBLANK('XYZ&gt;LLh'!B59),"",ATAN((AI59+$M$2*$I$2*SIN(AK59)^3)/(AJ59-$K$2*$H$2*COS(AK59)^3))* $G$2)</f>
        <v/>
      </c>
      <c r="AN59" t="str">
        <f>IF(ISBLANK('XYZ&gt;LLh'!B59),"",ATAN(AH59/AG59) * $G$2)</f>
        <v/>
      </c>
      <c r="AO59" t="str">
        <f>IF(ISBLANK('XYZ&gt;LLh'!B59),"", AJ59/ COS(AM59/$G$2) - AL59)</f>
        <v/>
      </c>
    </row>
    <row r="60" spans="1:41" x14ac:dyDescent="0.2">
      <c r="A60" s="17">
        <v>57</v>
      </c>
      <c r="B60" s="18" t="str">
        <f>IF(ISBLANK('LLh&gt;UTM'!B60),"",'LLh&gt;UTM'!B60)</f>
        <v/>
      </c>
      <c r="C60" s="18" t="str">
        <f>IF(ISBLANK('LLh&gt;UTM'!C60),"",'LLh&gt;UTM'!C60)</f>
        <v/>
      </c>
      <c r="D60" s="45" t="str">
        <f>IF(ISBLANK('LLh&gt;UTM'!D60),"",'LLh&gt;UTM'!D60)</f>
        <v/>
      </c>
      <c r="E60" s="33" t="str">
        <f>IF(ISBLANK('LLh&gt;UTM'!B60),"",SUM(P60:R60)+500000)</f>
        <v/>
      </c>
      <c r="F60" s="34" t="str">
        <f>IF(ISBLANK('LLh&gt;UTM'!B60),"",SUM(W60:Z60))</f>
        <v/>
      </c>
      <c r="G60" s="35" t="str">
        <f>IF(ISBLANK('LLh&gt;UTM'!B60),"",TRUNC((C60/6)+31))</f>
        <v/>
      </c>
      <c r="H60" s="1" t="e">
        <f t="shared" si="20"/>
        <v>#VALUE!</v>
      </c>
      <c r="I60" s="24" t="e">
        <f t="shared" si="21"/>
        <v>#VALUE!</v>
      </c>
      <c r="J60" t="e">
        <f>$N$2/SQRT(1+L60)</f>
        <v>#VALUE!</v>
      </c>
      <c r="K60" t="e">
        <f>$O$2*B60+$P$2*SIN((2*B60) / $G$2)+$Q$2*SIN((4*B60) / $G$2)+$R$2*SIN((6*B60) / $G$2)</f>
        <v>#VALUE!</v>
      </c>
      <c r="L60" t="e">
        <f>($M$2*COS(B60/$G$2)^2)</f>
        <v>#VALUE!</v>
      </c>
      <c r="M60" s="27" t="e">
        <f>$S$2/$G$2*J60*COS(B60/$G$2)</f>
        <v>#VALUE!</v>
      </c>
      <c r="N60" s="21" t="e">
        <f>$S$2/(6*$G$2^3) *J60*COS(B60/$G$2)^3*(1-TAN(B60/$G$2)^2+L60)</f>
        <v>#VALUE!</v>
      </c>
      <c r="O60" t="e">
        <f>$S$2/(120*$G$2^5)*J60*COS(B60/$G$2)^5* (5 - 18*TAN(B60/$G$2)^2 + TAN(B60/$G$2)^4 + L60*(14 - 58*TAN(B60/$G$2)^2) )</f>
        <v>#VALUE!</v>
      </c>
      <c r="P60" s="26" t="e">
        <f t="shared" si="22"/>
        <v>#VALUE!</v>
      </c>
      <c r="Q60" s="27" t="e">
        <f t="shared" si="23"/>
        <v>#VALUE!</v>
      </c>
      <c r="R60" s="38" t="e">
        <f t="shared" si="24"/>
        <v>#VALUE!</v>
      </c>
      <c r="S60" s="1" t="e">
        <f>$S$2*K60</f>
        <v>#VALUE!</v>
      </c>
      <c r="T60" s="1" t="e">
        <f>$S$2/(2*$G$2^2)*J60*COS(B60/$G$2)^2*TAN(B60/$G$2)</f>
        <v>#VALUE!</v>
      </c>
      <c r="U60" s="1" t="e">
        <f>$S$2/(24*$G$2^4)*J60*COS(B60/$G$2)^4 *TAN(B60/$G$2)*(5-TAN(B60/$G$2)^2 + 9*L60)</f>
        <v>#VALUE!</v>
      </c>
      <c r="V60" s="1" t="e">
        <f>$S$2/(720*$G$2^6) *J60*COS(B60/$G$2)^6 * TAN(B60/$G$2) * (61 -58*TAN(B60/$G$2)^2 + TAN(B60/$G$2)^4)</f>
        <v>#VALUE!</v>
      </c>
      <c r="W60" s="1" t="e">
        <f t="shared" si="25"/>
        <v>#VALUE!</v>
      </c>
      <c r="X60" s="1" t="e">
        <f t="shared" si="26"/>
        <v>#VALUE!</v>
      </c>
      <c r="Y60" s="39" t="e">
        <f t="shared" si="27"/>
        <v>#VALUE!</v>
      </c>
      <c r="Z60" s="1" t="e">
        <f t="shared" si="28"/>
        <v>#VALUE!</v>
      </c>
      <c r="AA60" s="23" t="e">
        <f t="shared" si="9"/>
        <v>#VALUE!</v>
      </c>
      <c r="AB60" t="str">
        <f>IF(ISBLANK('LLh&gt;UTM'!B60),"",($AA60+D60) * COS(B60/$G$2) * COS(C60/$G$2))</f>
        <v/>
      </c>
      <c r="AC60" t="str">
        <f>IF(ISBLANK('LLh&gt;UTM'!B60),"",($AA60+D60) * COS(B60/$G$2) * SIN(C60/$G$2))</f>
        <v/>
      </c>
      <c r="AD60" t="str">
        <f>IF(ISBLANK('LLh&gt;UTM'!B60),"",($AA60 * (1-$K$2)+D60) * SIN(B60/$G$2))</f>
        <v/>
      </c>
      <c r="AF60" s="17">
        <v>57</v>
      </c>
      <c r="AG60" s="56" t="str">
        <f>IF(ISBLANK('XYZ&gt;LLh'!B60),"",'XYZ&gt;LLh'!B60)</f>
        <v/>
      </c>
      <c r="AH60" s="56" t="str">
        <f>IF(ISBLANK('XYZ&gt;LLh'!B60),"",'XYZ&gt;LLh'!C60)</f>
        <v/>
      </c>
      <c r="AI60" s="56" t="str">
        <f>IF(ISBLANK('XYZ&gt;LLh'!B60),"",'XYZ&gt;LLh'!D60)</f>
        <v/>
      </c>
      <c r="AJ60" t="e">
        <f t="shared" si="10"/>
        <v>#VALUE!</v>
      </c>
      <c r="AK60" t="e">
        <f t="shared" si="11"/>
        <v>#VALUE!</v>
      </c>
      <c r="AL60" s="23" t="e">
        <f t="shared" si="12"/>
        <v>#VALUE!</v>
      </c>
      <c r="AM60" s="20" t="str">
        <f>IF(ISBLANK('XYZ&gt;LLh'!B60),"",ATAN((AI60+$M$2*$I$2*SIN(AK60)^3)/(AJ60-$K$2*$H$2*COS(AK60)^3))* $G$2)</f>
        <v/>
      </c>
      <c r="AN60" t="str">
        <f>IF(ISBLANK('XYZ&gt;LLh'!B60),"",ATAN(AH60/AG60) * $G$2)</f>
        <v/>
      </c>
      <c r="AO60" t="str">
        <f>IF(ISBLANK('XYZ&gt;LLh'!B60),"", AJ60/ COS(AM60/$G$2) - AL60)</f>
        <v/>
      </c>
    </row>
    <row r="61" spans="1:41" x14ac:dyDescent="0.2">
      <c r="A61" s="17">
        <v>58</v>
      </c>
      <c r="B61" s="18" t="str">
        <f>IF(ISBLANK('LLh&gt;UTM'!B61),"",'LLh&gt;UTM'!B61)</f>
        <v/>
      </c>
      <c r="C61" s="18" t="str">
        <f>IF(ISBLANK('LLh&gt;UTM'!C61),"",'LLh&gt;UTM'!C61)</f>
        <v/>
      </c>
      <c r="D61" s="45" t="str">
        <f>IF(ISBLANK('LLh&gt;UTM'!D61),"",'LLh&gt;UTM'!D61)</f>
        <v/>
      </c>
      <c r="E61" s="33" t="str">
        <f>IF(ISBLANK('LLh&gt;UTM'!B61),"",SUM(P61:R61)+500000)</f>
        <v/>
      </c>
      <c r="F61" s="34" t="str">
        <f>IF(ISBLANK('LLh&gt;UTM'!B61),"",SUM(W61:Z61))</f>
        <v/>
      </c>
      <c r="G61" s="35" t="str">
        <f>IF(ISBLANK('LLh&gt;UTM'!B61),"",TRUNC((C61/6)+31))</f>
        <v/>
      </c>
      <c r="H61" s="1" t="e">
        <f t="shared" si="20"/>
        <v>#VALUE!</v>
      </c>
      <c r="I61" s="24" t="e">
        <f t="shared" si="21"/>
        <v>#VALUE!</v>
      </c>
      <c r="J61" t="e">
        <f>$N$2/SQRT(1+L61)</f>
        <v>#VALUE!</v>
      </c>
      <c r="K61" t="e">
        <f>$O$2*B61+$P$2*SIN((2*B61) / $G$2)+$Q$2*SIN((4*B61) / $G$2)+$R$2*SIN((6*B61) / $G$2)</f>
        <v>#VALUE!</v>
      </c>
      <c r="L61" t="e">
        <f>($M$2*COS(B61/$G$2)^2)</f>
        <v>#VALUE!</v>
      </c>
      <c r="M61" s="27" t="e">
        <f>$S$2/$G$2*J61*COS(B61/$G$2)</f>
        <v>#VALUE!</v>
      </c>
      <c r="N61" s="21" t="e">
        <f>$S$2/(6*$G$2^3) *J61*COS(B61/$G$2)^3*(1-TAN(B61/$G$2)^2+L61)</f>
        <v>#VALUE!</v>
      </c>
      <c r="O61" t="e">
        <f>$S$2/(120*$G$2^5)*J61*COS(B61/$G$2)^5* (5 - 18*TAN(B61/$G$2)^2 + TAN(B61/$G$2)^4 + L61*(14 - 58*TAN(B61/$G$2)^2) )</f>
        <v>#VALUE!</v>
      </c>
      <c r="P61" s="26" t="e">
        <f t="shared" si="22"/>
        <v>#VALUE!</v>
      </c>
      <c r="Q61" s="27" t="e">
        <f t="shared" si="23"/>
        <v>#VALUE!</v>
      </c>
      <c r="R61" s="38" t="e">
        <f t="shared" si="24"/>
        <v>#VALUE!</v>
      </c>
      <c r="S61" s="1" t="e">
        <f>$S$2*K61</f>
        <v>#VALUE!</v>
      </c>
      <c r="T61" s="1" t="e">
        <f>$S$2/(2*$G$2^2)*J61*COS(B61/$G$2)^2*TAN(B61/$G$2)</f>
        <v>#VALUE!</v>
      </c>
      <c r="U61" s="1" t="e">
        <f>$S$2/(24*$G$2^4)*J61*COS(B61/$G$2)^4 *TAN(B61/$G$2)*(5-TAN(B61/$G$2)^2 + 9*L61)</f>
        <v>#VALUE!</v>
      </c>
      <c r="V61" s="1" t="e">
        <f>$S$2/(720*$G$2^6) *J61*COS(B61/$G$2)^6 * TAN(B61/$G$2) * (61 -58*TAN(B61/$G$2)^2 + TAN(B61/$G$2)^4)</f>
        <v>#VALUE!</v>
      </c>
      <c r="W61" s="1" t="e">
        <f t="shared" si="25"/>
        <v>#VALUE!</v>
      </c>
      <c r="X61" s="1" t="e">
        <f t="shared" si="26"/>
        <v>#VALUE!</v>
      </c>
      <c r="Y61" s="39" t="e">
        <f t="shared" si="27"/>
        <v>#VALUE!</v>
      </c>
      <c r="Z61" s="1" t="e">
        <f t="shared" si="28"/>
        <v>#VALUE!</v>
      </c>
      <c r="AA61" s="23" t="e">
        <f t="shared" si="9"/>
        <v>#VALUE!</v>
      </c>
      <c r="AB61" t="str">
        <f>IF(ISBLANK('LLh&gt;UTM'!B61),"",($AA61+D61) * COS(B61/$G$2) * COS(C61/$G$2))</f>
        <v/>
      </c>
      <c r="AC61" t="str">
        <f>IF(ISBLANK('LLh&gt;UTM'!B61),"",($AA61+D61) * COS(B61/$G$2) * SIN(C61/$G$2))</f>
        <v/>
      </c>
      <c r="AD61" t="str">
        <f>IF(ISBLANK('LLh&gt;UTM'!B61),"",($AA61 * (1-$K$2)+D61) * SIN(B61/$G$2))</f>
        <v/>
      </c>
      <c r="AF61" s="17">
        <v>58</v>
      </c>
      <c r="AG61" s="56" t="str">
        <f>IF(ISBLANK('XYZ&gt;LLh'!B61),"",'XYZ&gt;LLh'!B61)</f>
        <v/>
      </c>
      <c r="AH61" s="56" t="str">
        <f>IF(ISBLANK('XYZ&gt;LLh'!B61),"",'XYZ&gt;LLh'!C61)</f>
        <v/>
      </c>
      <c r="AI61" s="56" t="str">
        <f>IF(ISBLANK('XYZ&gt;LLh'!B61),"",'XYZ&gt;LLh'!D61)</f>
        <v/>
      </c>
      <c r="AJ61" t="e">
        <f t="shared" si="10"/>
        <v>#VALUE!</v>
      </c>
      <c r="AK61" t="e">
        <f t="shared" si="11"/>
        <v>#VALUE!</v>
      </c>
      <c r="AL61" s="23" t="e">
        <f t="shared" si="12"/>
        <v>#VALUE!</v>
      </c>
      <c r="AM61" s="20" t="str">
        <f>IF(ISBLANK('XYZ&gt;LLh'!B61),"",ATAN((AI61+$M$2*$I$2*SIN(AK61)^3)/(AJ61-$K$2*$H$2*COS(AK61)^3))* $G$2)</f>
        <v/>
      </c>
      <c r="AN61" t="str">
        <f>IF(ISBLANK('XYZ&gt;LLh'!B61),"",ATAN(AH61/AG61) * $G$2)</f>
        <v/>
      </c>
      <c r="AO61" t="str">
        <f>IF(ISBLANK('XYZ&gt;LLh'!B61),"", AJ61/ COS(AM61/$G$2) - AL61)</f>
        <v/>
      </c>
    </row>
    <row r="62" spans="1:41" x14ac:dyDescent="0.2">
      <c r="A62" s="17">
        <v>59</v>
      </c>
      <c r="B62" s="18" t="str">
        <f>IF(ISBLANK('LLh&gt;UTM'!B62),"",'LLh&gt;UTM'!B62)</f>
        <v/>
      </c>
      <c r="C62" s="18" t="str">
        <f>IF(ISBLANK('LLh&gt;UTM'!C62),"",'LLh&gt;UTM'!C62)</f>
        <v/>
      </c>
      <c r="D62" s="45" t="str">
        <f>IF(ISBLANK('LLh&gt;UTM'!D62),"",'LLh&gt;UTM'!D62)</f>
        <v/>
      </c>
      <c r="E62" s="33" t="str">
        <f>IF(ISBLANK('LLh&gt;UTM'!B62),"",SUM(P62:R62)+500000)</f>
        <v/>
      </c>
      <c r="F62" s="34" t="str">
        <f>IF(ISBLANK('LLh&gt;UTM'!B62),"",SUM(W62:Z62))</f>
        <v/>
      </c>
      <c r="G62" s="35" t="str">
        <f>IF(ISBLANK('LLh&gt;UTM'!B62),"",TRUNC((C62/6)+31))</f>
        <v/>
      </c>
      <c r="H62" s="1" t="e">
        <f t="shared" si="20"/>
        <v>#VALUE!</v>
      </c>
      <c r="I62" s="24" t="e">
        <f t="shared" si="21"/>
        <v>#VALUE!</v>
      </c>
      <c r="J62" t="e">
        <f>$N$2/SQRT(1+L62)</f>
        <v>#VALUE!</v>
      </c>
      <c r="K62" t="e">
        <f>$O$2*B62+$P$2*SIN((2*B62) / $G$2)+$Q$2*SIN((4*B62) / $G$2)+$R$2*SIN((6*B62) / $G$2)</f>
        <v>#VALUE!</v>
      </c>
      <c r="L62" t="e">
        <f>($M$2*COS(B62/$G$2)^2)</f>
        <v>#VALUE!</v>
      </c>
      <c r="M62" s="27" t="e">
        <f>$S$2/$G$2*J62*COS(B62/$G$2)</f>
        <v>#VALUE!</v>
      </c>
      <c r="N62" s="21" t="e">
        <f>$S$2/(6*$G$2^3) *J62*COS(B62/$G$2)^3*(1-TAN(B62/$G$2)^2+L62)</f>
        <v>#VALUE!</v>
      </c>
      <c r="O62" t="e">
        <f>$S$2/(120*$G$2^5)*J62*COS(B62/$G$2)^5* (5 - 18*TAN(B62/$G$2)^2 + TAN(B62/$G$2)^4 + L62*(14 - 58*TAN(B62/$G$2)^2) )</f>
        <v>#VALUE!</v>
      </c>
      <c r="P62" s="26" t="e">
        <f t="shared" si="22"/>
        <v>#VALUE!</v>
      </c>
      <c r="Q62" s="27" t="e">
        <f t="shared" si="23"/>
        <v>#VALUE!</v>
      </c>
      <c r="R62" s="38" t="e">
        <f t="shared" si="24"/>
        <v>#VALUE!</v>
      </c>
      <c r="S62" s="1" t="e">
        <f>$S$2*K62</f>
        <v>#VALUE!</v>
      </c>
      <c r="T62" s="1" t="e">
        <f>$S$2/(2*$G$2^2)*J62*COS(B62/$G$2)^2*TAN(B62/$G$2)</f>
        <v>#VALUE!</v>
      </c>
      <c r="U62" s="1" t="e">
        <f>$S$2/(24*$G$2^4)*J62*COS(B62/$G$2)^4 *TAN(B62/$G$2)*(5-TAN(B62/$G$2)^2 + 9*L62)</f>
        <v>#VALUE!</v>
      </c>
      <c r="V62" s="1" t="e">
        <f>$S$2/(720*$G$2^6) *J62*COS(B62/$G$2)^6 * TAN(B62/$G$2) * (61 -58*TAN(B62/$G$2)^2 + TAN(B62/$G$2)^4)</f>
        <v>#VALUE!</v>
      </c>
      <c r="W62" s="1" t="e">
        <f t="shared" si="25"/>
        <v>#VALUE!</v>
      </c>
      <c r="X62" s="1" t="e">
        <f t="shared" si="26"/>
        <v>#VALUE!</v>
      </c>
      <c r="Y62" s="39" t="e">
        <f t="shared" si="27"/>
        <v>#VALUE!</v>
      </c>
      <c r="Z62" s="1" t="e">
        <f t="shared" si="28"/>
        <v>#VALUE!</v>
      </c>
      <c r="AA62" s="23" t="e">
        <f t="shared" si="9"/>
        <v>#VALUE!</v>
      </c>
      <c r="AB62" t="str">
        <f>IF(ISBLANK('LLh&gt;UTM'!B62),"",($AA62+D62) * COS(B62/$G$2) * COS(C62/$G$2))</f>
        <v/>
      </c>
      <c r="AC62" t="str">
        <f>IF(ISBLANK('LLh&gt;UTM'!B62),"",($AA62+D62) * COS(B62/$G$2) * SIN(C62/$G$2))</f>
        <v/>
      </c>
      <c r="AD62" t="str">
        <f>IF(ISBLANK('LLh&gt;UTM'!B62),"",($AA62 * (1-$K$2)+D62) * SIN(B62/$G$2))</f>
        <v/>
      </c>
      <c r="AF62" s="17">
        <v>59</v>
      </c>
      <c r="AG62" s="56" t="str">
        <f>IF(ISBLANK('XYZ&gt;LLh'!B62),"",'XYZ&gt;LLh'!B62)</f>
        <v/>
      </c>
      <c r="AH62" s="56" t="str">
        <f>IF(ISBLANK('XYZ&gt;LLh'!B62),"",'XYZ&gt;LLh'!C62)</f>
        <v/>
      </c>
      <c r="AI62" s="56" t="str">
        <f>IF(ISBLANK('XYZ&gt;LLh'!B62),"",'XYZ&gt;LLh'!D62)</f>
        <v/>
      </c>
      <c r="AJ62" t="e">
        <f t="shared" si="10"/>
        <v>#VALUE!</v>
      </c>
      <c r="AK62" t="e">
        <f t="shared" si="11"/>
        <v>#VALUE!</v>
      </c>
      <c r="AL62" s="23" t="e">
        <f t="shared" si="12"/>
        <v>#VALUE!</v>
      </c>
      <c r="AM62" s="20" t="str">
        <f>IF(ISBLANK('XYZ&gt;LLh'!B62),"",ATAN((AI62+$M$2*$I$2*SIN(AK62)^3)/(AJ62-$K$2*$H$2*COS(AK62)^3))* $G$2)</f>
        <v/>
      </c>
      <c r="AN62" t="str">
        <f>IF(ISBLANK('XYZ&gt;LLh'!B62),"",ATAN(AH62/AG62) * $G$2)</f>
        <v/>
      </c>
      <c r="AO62" t="str">
        <f>IF(ISBLANK('XYZ&gt;LLh'!B62),"", AJ62/ COS(AM62/$G$2) - AL62)</f>
        <v/>
      </c>
    </row>
    <row r="63" spans="1:41" x14ac:dyDescent="0.2">
      <c r="A63" s="17">
        <v>60</v>
      </c>
      <c r="B63" s="18" t="str">
        <f>IF(ISBLANK('LLh&gt;UTM'!B63),"",'LLh&gt;UTM'!B63)</f>
        <v/>
      </c>
      <c r="C63" s="18" t="str">
        <f>IF(ISBLANK('LLh&gt;UTM'!C63),"",'LLh&gt;UTM'!C63)</f>
        <v/>
      </c>
      <c r="D63" s="45" t="str">
        <f>IF(ISBLANK('LLh&gt;UTM'!D63),"",'LLh&gt;UTM'!D63)</f>
        <v/>
      </c>
      <c r="E63" s="33" t="str">
        <f>IF(ISBLANK('LLh&gt;UTM'!B63),"",SUM(P63:R63)+500000)</f>
        <v/>
      </c>
      <c r="F63" s="34" t="str">
        <f>IF(ISBLANK('LLh&gt;UTM'!B63),"",SUM(W63:Z63))</f>
        <v/>
      </c>
      <c r="G63" s="35" t="str">
        <f>IF(ISBLANK('LLh&gt;UTM'!B63),"",TRUNC((C63/6)+31))</f>
        <v/>
      </c>
      <c r="H63" s="1" t="e">
        <f t="shared" si="20"/>
        <v>#VALUE!</v>
      </c>
      <c r="I63" s="24" t="e">
        <f t="shared" si="21"/>
        <v>#VALUE!</v>
      </c>
      <c r="J63" t="e">
        <f>$N$2/SQRT(1+L63)</f>
        <v>#VALUE!</v>
      </c>
      <c r="K63" t="e">
        <f>$O$2*B63+$P$2*SIN((2*B63) / $G$2)+$Q$2*SIN((4*B63) / $G$2)+$R$2*SIN((6*B63) / $G$2)</f>
        <v>#VALUE!</v>
      </c>
      <c r="L63" t="e">
        <f>($M$2*COS(B63/$G$2)^2)</f>
        <v>#VALUE!</v>
      </c>
      <c r="M63" s="27" t="e">
        <f>$S$2/$G$2*J63*COS(B63/$G$2)</f>
        <v>#VALUE!</v>
      </c>
      <c r="N63" s="21" t="e">
        <f>$S$2/(6*$G$2^3) *J63*COS(B63/$G$2)^3*(1-TAN(B63/$G$2)^2+L63)</f>
        <v>#VALUE!</v>
      </c>
      <c r="O63" t="e">
        <f>$S$2/(120*$G$2^5)*J63*COS(B63/$G$2)^5* (5 - 18*TAN(B63/$G$2)^2 + TAN(B63/$G$2)^4 + L63*(14 - 58*TAN(B63/$G$2)^2) )</f>
        <v>#VALUE!</v>
      </c>
      <c r="P63" s="26" t="e">
        <f t="shared" si="22"/>
        <v>#VALUE!</v>
      </c>
      <c r="Q63" s="27" t="e">
        <f t="shared" si="23"/>
        <v>#VALUE!</v>
      </c>
      <c r="R63" s="38" t="e">
        <f t="shared" si="24"/>
        <v>#VALUE!</v>
      </c>
      <c r="S63" s="1" t="e">
        <f>$S$2*K63</f>
        <v>#VALUE!</v>
      </c>
      <c r="T63" s="1" t="e">
        <f>$S$2/(2*$G$2^2)*J63*COS(B63/$G$2)^2*TAN(B63/$G$2)</f>
        <v>#VALUE!</v>
      </c>
      <c r="U63" s="1" t="e">
        <f>$S$2/(24*$G$2^4)*J63*COS(B63/$G$2)^4 *TAN(B63/$G$2)*(5-TAN(B63/$G$2)^2 + 9*L63)</f>
        <v>#VALUE!</v>
      </c>
      <c r="V63" s="1" t="e">
        <f>$S$2/(720*$G$2^6) *J63*COS(B63/$G$2)^6 * TAN(B63/$G$2) * (61 -58*TAN(B63/$G$2)^2 + TAN(B63/$G$2)^4)</f>
        <v>#VALUE!</v>
      </c>
      <c r="W63" s="1" t="e">
        <f t="shared" si="25"/>
        <v>#VALUE!</v>
      </c>
      <c r="X63" s="1" t="e">
        <f t="shared" si="26"/>
        <v>#VALUE!</v>
      </c>
      <c r="Y63" s="39" t="e">
        <f t="shared" si="27"/>
        <v>#VALUE!</v>
      </c>
      <c r="Z63" s="1" t="e">
        <f t="shared" si="28"/>
        <v>#VALUE!</v>
      </c>
      <c r="AA63" s="23" t="e">
        <f t="shared" si="9"/>
        <v>#VALUE!</v>
      </c>
      <c r="AB63" t="str">
        <f>IF(ISBLANK('LLh&gt;UTM'!B63),"",($AA63+D63) * COS(B63/$G$2) * COS(C63/$G$2))</f>
        <v/>
      </c>
      <c r="AC63" t="str">
        <f>IF(ISBLANK('LLh&gt;UTM'!B63),"",($AA63+D63) * COS(B63/$G$2) * SIN(C63/$G$2))</f>
        <v/>
      </c>
      <c r="AD63" t="str">
        <f>IF(ISBLANK('LLh&gt;UTM'!B63),"",($AA63 * (1-$K$2)+D63) * SIN(B63/$G$2))</f>
        <v/>
      </c>
      <c r="AF63" s="17">
        <v>60</v>
      </c>
      <c r="AG63" s="56" t="str">
        <f>IF(ISBLANK('XYZ&gt;LLh'!B63),"",'XYZ&gt;LLh'!B63)</f>
        <v/>
      </c>
      <c r="AH63" s="56" t="str">
        <f>IF(ISBLANK('XYZ&gt;LLh'!B63),"",'XYZ&gt;LLh'!C63)</f>
        <v/>
      </c>
      <c r="AI63" s="56" t="str">
        <f>IF(ISBLANK('XYZ&gt;LLh'!B63),"",'XYZ&gt;LLh'!D63)</f>
        <v/>
      </c>
      <c r="AJ63" t="e">
        <f t="shared" si="10"/>
        <v>#VALUE!</v>
      </c>
      <c r="AK63" t="e">
        <f t="shared" si="11"/>
        <v>#VALUE!</v>
      </c>
      <c r="AL63" s="23" t="e">
        <f t="shared" si="12"/>
        <v>#VALUE!</v>
      </c>
      <c r="AM63" s="20" t="str">
        <f>IF(ISBLANK('XYZ&gt;LLh'!B63),"",ATAN((AI63+$M$2*$I$2*SIN(AK63)^3)/(AJ63-$K$2*$H$2*COS(AK63)^3))* $G$2)</f>
        <v/>
      </c>
      <c r="AN63" t="str">
        <f>IF(ISBLANK('XYZ&gt;LLh'!B63),"",ATAN(AH63/AG63) * $G$2)</f>
        <v/>
      </c>
      <c r="AO63" t="str">
        <f>IF(ISBLANK('XYZ&gt;LLh'!B63),"", AJ63/ COS(AM63/$G$2) - AL63)</f>
        <v/>
      </c>
    </row>
    <row r="64" spans="1:41" x14ac:dyDescent="0.2">
      <c r="A64" s="17">
        <v>61</v>
      </c>
      <c r="B64" s="18" t="str">
        <f>IF(ISBLANK('LLh&gt;UTM'!B64),"",'LLh&gt;UTM'!B64)</f>
        <v/>
      </c>
      <c r="C64" s="18" t="str">
        <f>IF(ISBLANK('LLh&gt;UTM'!C64),"",'LLh&gt;UTM'!C64)</f>
        <v/>
      </c>
      <c r="D64" s="45" t="str">
        <f>IF(ISBLANK('LLh&gt;UTM'!D64),"",'LLh&gt;UTM'!D64)</f>
        <v/>
      </c>
      <c r="E64" s="33" t="str">
        <f>IF(ISBLANK('LLh&gt;UTM'!B64),"",SUM(P64:R64)+500000)</f>
        <v/>
      </c>
      <c r="F64" s="34" t="str">
        <f>IF(ISBLANK('LLh&gt;UTM'!B64),"",SUM(W64:Z64))</f>
        <v/>
      </c>
      <c r="G64" s="35" t="str">
        <f>IF(ISBLANK('LLh&gt;UTM'!B64),"",TRUNC((C64/6)+31))</f>
        <v/>
      </c>
      <c r="H64" s="1" t="e">
        <f t="shared" si="20"/>
        <v>#VALUE!</v>
      </c>
      <c r="I64" s="24" t="e">
        <f t="shared" si="21"/>
        <v>#VALUE!</v>
      </c>
      <c r="J64" t="e">
        <f>$N$2/SQRT(1+L64)</f>
        <v>#VALUE!</v>
      </c>
      <c r="K64" t="e">
        <f>$O$2*B64+$P$2*SIN((2*B64) / $G$2)+$Q$2*SIN((4*B64) / $G$2)+$R$2*SIN((6*B64) / $G$2)</f>
        <v>#VALUE!</v>
      </c>
      <c r="L64" t="e">
        <f>($M$2*COS(B64/$G$2)^2)</f>
        <v>#VALUE!</v>
      </c>
      <c r="M64" s="27" t="e">
        <f>$S$2/$G$2*J64*COS(B64/$G$2)</f>
        <v>#VALUE!</v>
      </c>
      <c r="N64" s="21" t="e">
        <f>$S$2/(6*$G$2^3) *J64*COS(B64/$G$2)^3*(1-TAN(B64/$G$2)^2+L64)</f>
        <v>#VALUE!</v>
      </c>
      <c r="O64" t="e">
        <f>$S$2/(120*$G$2^5)*J64*COS(B64/$G$2)^5* (5 - 18*TAN(B64/$G$2)^2 + TAN(B64/$G$2)^4 + L64*(14 - 58*TAN(B64/$G$2)^2) )</f>
        <v>#VALUE!</v>
      </c>
      <c r="P64" s="26" t="e">
        <f t="shared" si="22"/>
        <v>#VALUE!</v>
      </c>
      <c r="Q64" s="27" t="e">
        <f t="shared" si="23"/>
        <v>#VALUE!</v>
      </c>
      <c r="R64" s="38" t="e">
        <f t="shared" si="24"/>
        <v>#VALUE!</v>
      </c>
      <c r="S64" s="1" t="e">
        <f>$S$2*K64</f>
        <v>#VALUE!</v>
      </c>
      <c r="T64" s="1" t="e">
        <f>$S$2/(2*$G$2^2)*J64*COS(B64/$G$2)^2*TAN(B64/$G$2)</f>
        <v>#VALUE!</v>
      </c>
      <c r="U64" s="1" t="e">
        <f>$S$2/(24*$G$2^4)*J64*COS(B64/$G$2)^4 *TAN(B64/$G$2)*(5-TAN(B64/$G$2)^2 + 9*L64)</f>
        <v>#VALUE!</v>
      </c>
      <c r="V64" s="1" t="e">
        <f>$S$2/(720*$G$2^6) *J64*COS(B64/$G$2)^6 * TAN(B64/$G$2) * (61 -58*TAN(B64/$G$2)^2 + TAN(B64/$G$2)^4)</f>
        <v>#VALUE!</v>
      </c>
      <c r="W64" s="1" t="e">
        <f t="shared" si="25"/>
        <v>#VALUE!</v>
      </c>
      <c r="X64" s="1" t="e">
        <f t="shared" si="26"/>
        <v>#VALUE!</v>
      </c>
      <c r="Y64" s="39" t="e">
        <f t="shared" si="27"/>
        <v>#VALUE!</v>
      </c>
      <c r="Z64" s="1" t="e">
        <f t="shared" si="28"/>
        <v>#VALUE!</v>
      </c>
      <c r="AA64" s="23" t="e">
        <f t="shared" si="9"/>
        <v>#VALUE!</v>
      </c>
      <c r="AB64" t="str">
        <f>IF(ISBLANK('LLh&gt;UTM'!B64),"",($AA64+D64) * COS(B64/$G$2) * COS(C64/$G$2))</f>
        <v/>
      </c>
      <c r="AC64" t="str">
        <f>IF(ISBLANK('LLh&gt;UTM'!B64),"",($AA64+D64) * COS(B64/$G$2) * SIN(C64/$G$2))</f>
        <v/>
      </c>
      <c r="AD64" t="str">
        <f>IF(ISBLANK('LLh&gt;UTM'!B64),"",($AA64 * (1-$K$2)+D64) * SIN(B64/$G$2))</f>
        <v/>
      </c>
      <c r="AF64" s="17">
        <v>61</v>
      </c>
      <c r="AG64" s="56" t="str">
        <f>IF(ISBLANK('XYZ&gt;LLh'!B64),"",'XYZ&gt;LLh'!B64)</f>
        <v/>
      </c>
      <c r="AH64" s="56" t="str">
        <f>IF(ISBLANK('XYZ&gt;LLh'!B64),"",'XYZ&gt;LLh'!C64)</f>
        <v/>
      </c>
      <c r="AI64" s="56" t="str">
        <f>IF(ISBLANK('XYZ&gt;LLh'!B64),"",'XYZ&gt;LLh'!D64)</f>
        <v/>
      </c>
      <c r="AJ64" t="e">
        <f t="shared" si="10"/>
        <v>#VALUE!</v>
      </c>
      <c r="AK64" t="e">
        <f t="shared" si="11"/>
        <v>#VALUE!</v>
      </c>
      <c r="AL64" s="23" t="e">
        <f t="shared" si="12"/>
        <v>#VALUE!</v>
      </c>
      <c r="AM64" s="20" t="str">
        <f>IF(ISBLANK('XYZ&gt;LLh'!B64),"",ATAN((AI64+$M$2*$I$2*SIN(AK64)^3)/(AJ64-$K$2*$H$2*COS(AK64)^3))* $G$2)</f>
        <v/>
      </c>
      <c r="AN64" t="str">
        <f>IF(ISBLANK('XYZ&gt;LLh'!B64),"",ATAN(AH64/AG64) * $G$2)</f>
        <v/>
      </c>
      <c r="AO64" t="str">
        <f>IF(ISBLANK('XYZ&gt;LLh'!B64),"", AJ64/ COS(AM64/$G$2) - AL64)</f>
        <v/>
      </c>
    </row>
    <row r="65" spans="1:41" x14ac:dyDescent="0.2">
      <c r="A65" s="17">
        <v>62</v>
      </c>
      <c r="B65" s="18" t="str">
        <f>IF(ISBLANK('LLh&gt;UTM'!B65),"",'LLh&gt;UTM'!B65)</f>
        <v/>
      </c>
      <c r="C65" s="18" t="str">
        <f>IF(ISBLANK('LLh&gt;UTM'!C65),"",'LLh&gt;UTM'!C65)</f>
        <v/>
      </c>
      <c r="D65" s="45" t="str">
        <f>IF(ISBLANK('LLh&gt;UTM'!D65),"",'LLh&gt;UTM'!D65)</f>
        <v/>
      </c>
      <c r="E65" s="33" t="str">
        <f>IF(ISBLANK('LLh&gt;UTM'!B65),"",SUM(P65:R65)+500000)</f>
        <v/>
      </c>
      <c r="F65" s="34" t="str">
        <f>IF(ISBLANK('LLh&gt;UTM'!B65),"",SUM(W65:Z65))</f>
        <v/>
      </c>
      <c r="G65" s="35" t="str">
        <f>IF(ISBLANK('LLh&gt;UTM'!B65),"",TRUNC((C65/6)+31))</f>
        <v/>
      </c>
      <c r="H65" s="1" t="e">
        <f t="shared" si="20"/>
        <v>#VALUE!</v>
      </c>
      <c r="I65" s="24" t="e">
        <f t="shared" si="21"/>
        <v>#VALUE!</v>
      </c>
      <c r="J65" t="e">
        <f>$N$2/SQRT(1+L65)</f>
        <v>#VALUE!</v>
      </c>
      <c r="K65" t="e">
        <f>$O$2*B65+$P$2*SIN((2*B65) / $G$2)+$Q$2*SIN((4*B65) / $G$2)+$R$2*SIN((6*B65) / $G$2)</f>
        <v>#VALUE!</v>
      </c>
      <c r="L65" t="e">
        <f>($M$2*COS(B65/$G$2)^2)</f>
        <v>#VALUE!</v>
      </c>
      <c r="M65" s="27" t="e">
        <f>$S$2/$G$2*J65*COS(B65/$G$2)</f>
        <v>#VALUE!</v>
      </c>
      <c r="N65" s="21" t="e">
        <f>$S$2/(6*$G$2^3) *J65*COS(B65/$G$2)^3*(1-TAN(B65/$G$2)^2+L65)</f>
        <v>#VALUE!</v>
      </c>
      <c r="O65" t="e">
        <f>$S$2/(120*$G$2^5)*J65*COS(B65/$G$2)^5* (5 - 18*TAN(B65/$G$2)^2 + TAN(B65/$G$2)^4 + L65*(14 - 58*TAN(B65/$G$2)^2) )</f>
        <v>#VALUE!</v>
      </c>
      <c r="P65" s="26" t="e">
        <f t="shared" si="22"/>
        <v>#VALUE!</v>
      </c>
      <c r="Q65" s="27" t="e">
        <f t="shared" si="23"/>
        <v>#VALUE!</v>
      </c>
      <c r="R65" s="38" t="e">
        <f t="shared" si="24"/>
        <v>#VALUE!</v>
      </c>
      <c r="S65" s="1" t="e">
        <f>$S$2*K65</f>
        <v>#VALUE!</v>
      </c>
      <c r="T65" s="1" t="e">
        <f>$S$2/(2*$G$2^2)*J65*COS(B65/$G$2)^2*TAN(B65/$G$2)</f>
        <v>#VALUE!</v>
      </c>
      <c r="U65" s="1" t="e">
        <f>$S$2/(24*$G$2^4)*J65*COS(B65/$G$2)^4 *TAN(B65/$G$2)*(5-TAN(B65/$G$2)^2 + 9*L65)</f>
        <v>#VALUE!</v>
      </c>
      <c r="V65" s="1" t="e">
        <f>$S$2/(720*$G$2^6) *J65*COS(B65/$G$2)^6 * TAN(B65/$G$2) * (61 -58*TAN(B65/$G$2)^2 + TAN(B65/$G$2)^4)</f>
        <v>#VALUE!</v>
      </c>
      <c r="W65" s="1" t="e">
        <f t="shared" si="25"/>
        <v>#VALUE!</v>
      </c>
      <c r="X65" s="1" t="e">
        <f t="shared" si="26"/>
        <v>#VALUE!</v>
      </c>
      <c r="Y65" s="39" t="e">
        <f t="shared" si="27"/>
        <v>#VALUE!</v>
      </c>
      <c r="Z65" s="1" t="e">
        <f t="shared" si="28"/>
        <v>#VALUE!</v>
      </c>
      <c r="AA65" s="23" t="e">
        <f t="shared" si="9"/>
        <v>#VALUE!</v>
      </c>
      <c r="AB65" t="str">
        <f>IF(ISBLANK('LLh&gt;UTM'!B65),"",($AA65+D65) * COS(B65/$G$2) * COS(C65/$G$2))</f>
        <v/>
      </c>
      <c r="AC65" t="str">
        <f>IF(ISBLANK('LLh&gt;UTM'!B65),"",($AA65+D65) * COS(B65/$G$2) * SIN(C65/$G$2))</f>
        <v/>
      </c>
      <c r="AD65" t="str">
        <f>IF(ISBLANK('LLh&gt;UTM'!B65),"",($AA65 * (1-$K$2)+D65) * SIN(B65/$G$2))</f>
        <v/>
      </c>
      <c r="AF65" s="17">
        <v>62</v>
      </c>
      <c r="AG65" s="56" t="str">
        <f>IF(ISBLANK('XYZ&gt;LLh'!B65),"",'XYZ&gt;LLh'!B65)</f>
        <v/>
      </c>
      <c r="AH65" s="56" t="str">
        <f>IF(ISBLANK('XYZ&gt;LLh'!B65),"",'XYZ&gt;LLh'!C65)</f>
        <v/>
      </c>
      <c r="AI65" s="56" t="str">
        <f>IF(ISBLANK('XYZ&gt;LLh'!B65),"",'XYZ&gt;LLh'!D65)</f>
        <v/>
      </c>
      <c r="AJ65" t="e">
        <f t="shared" si="10"/>
        <v>#VALUE!</v>
      </c>
      <c r="AK65" t="e">
        <f t="shared" si="11"/>
        <v>#VALUE!</v>
      </c>
      <c r="AL65" s="23" t="e">
        <f t="shared" si="12"/>
        <v>#VALUE!</v>
      </c>
      <c r="AM65" s="20" t="str">
        <f>IF(ISBLANK('XYZ&gt;LLh'!B65),"",ATAN((AI65+$M$2*$I$2*SIN(AK65)^3)/(AJ65-$K$2*$H$2*COS(AK65)^3))* $G$2)</f>
        <v/>
      </c>
      <c r="AN65" t="str">
        <f>IF(ISBLANK('XYZ&gt;LLh'!B65),"",ATAN(AH65/AG65) * $G$2)</f>
        <v/>
      </c>
      <c r="AO65" t="str">
        <f>IF(ISBLANK('XYZ&gt;LLh'!B65),"", AJ65/ COS(AM65/$G$2) - AL65)</f>
        <v/>
      </c>
    </row>
    <row r="66" spans="1:41" x14ac:dyDescent="0.2">
      <c r="A66" s="17">
        <v>63</v>
      </c>
      <c r="B66" s="18" t="str">
        <f>IF(ISBLANK('LLh&gt;UTM'!B66),"",'LLh&gt;UTM'!B66)</f>
        <v/>
      </c>
      <c r="C66" s="18" t="str">
        <f>IF(ISBLANK('LLh&gt;UTM'!C66),"",'LLh&gt;UTM'!C66)</f>
        <v/>
      </c>
      <c r="D66" s="45" t="str">
        <f>IF(ISBLANK('LLh&gt;UTM'!D66),"",'LLh&gt;UTM'!D66)</f>
        <v/>
      </c>
      <c r="E66" s="33" t="str">
        <f>IF(ISBLANK('LLh&gt;UTM'!B66),"",SUM(P66:R66)+500000)</f>
        <v/>
      </c>
      <c r="F66" s="34" t="str">
        <f>IF(ISBLANK('LLh&gt;UTM'!B66),"",SUM(W66:Z66))</f>
        <v/>
      </c>
      <c r="G66" s="35" t="str">
        <f>IF(ISBLANK('LLh&gt;UTM'!B66),"",TRUNC((C66/6)+31))</f>
        <v/>
      </c>
      <c r="H66" s="1" t="e">
        <f t="shared" si="20"/>
        <v>#VALUE!</v>
      </c>
      <c r="I66" s="24" t="e">
        <f t="shared" si="21"/>
        <v>#VALUE!</v>
      </c>
      <c r="J66" t="e">
        <f>$N$2/SQRT(1+L66)</f>
        <v>#VALUE!</v>
      </c>
      <c r="K66" t="e">
        <f>$O$2*B66+$P$2*SIN((2*B66) / $G$2)+$Q$2*SIN((4*B66) / $G$2)+$R$2*SIN((6*B66) / $G$2)</f>
        <v>#VALUE!</v>
      </c>
      <c r="L66" t="e">
        <f>($M$2*COS(B66/$G$2)^2)</f>
        <v>#VALUE!</v>
      </c>
      <c r="M66" s="27" t="e">
        <f>$S$2/$G$2*J66*COS(B66/$G$2)</f>
        <v>#VALUE!</v>
      </c>
      <c r="N66" s="21" t="e">
        <f>$S$2/(6*$G$2^3) *J66*COS(B66/$G$2)^3*(1-TAN(B66/$G$2)^2+L66)</f>
        <v>#VALUE!</v>
      </c>
      <c r="O66" t="e">
        <f>$S$2/(120*$G$2^5)*J66*COS(B66/$G$2)^5* (5 - 18*TAN(B66/$G$2)^2 + TAN(B66/$G$2)^4 + L66*(14 - 58*TAN(B66/$G$2)^2) )</f>
        <v>#VALUE!</v>
      </c>
      <c r="P66" s="26" t="e">
        <f t="shared" si="22"/>
        <v>#VALUE!</v>
      </c>
      <c r="Q66" s="27" t="e">
        <f t="shared" si="23"/>
        <v>#VALUE!</v>
      </c>
      <c r="R66" s="38" t="e">
        <f t="shared" si="24"/>
        <v>#VALUE!</v>
      </c>
      <c r="S66" s="1" t="e">
        <f>$S$2*K66</f>
        <v>#VALUE!</v>
      </c>
      <c r="T66" s="1" t="e">
        <f>$S$2/(2*$G$2^2)*J66*COS(B66/$G$2)^2*TAN(B66/$G$2)</f>
        <v>#VALUE!</v>
      </c>
      <c r="U66" s="1" t="e">
        <f>$S$2/(24*$G$2^4)*J66*COS(B66/$G$2)^4 *TAN(B66/$G$2)*(5-TAN(B66/$G$2)^2 + 9*L66)</f>
        <v>#VALUE!</v>
      </c>
      <c r="V66" s="1" t="e">
        <f>$S$2/(720*$G$2^6) *J66*COS(B66/$G$2)^6 * TAN(B66/$G$2) * (61 -58*TAN(B66/$G$2)^2 + TAN(B66/$G$2)^4)</f>
        <v>#VALUE!</v>
      </c>
      <c r="W66" s="1" t="e">
        <f t="shared" si="25"/>
        <v>#VALUE!</v>
      </c>
      <c r="X66" s="1" t="e">
        <f t="shared" si="26"/>
        <v>#VALUE!</v>
      </c>
      <c r="Y66" s="39" t="e">
        <f t="shared" si="27"/>
        <v>#VALUE!</v>
      </c>
      <c r="Z66" s="1" t="e">
        <f t="shared" si="28"/>
        <v>#VALUE!</v>
      </c>
      <c r="AA66" s="23" t="e">
        <f t="shared" si="9"/>
        <v>#VALUE!</v>
      </c>
      <c r="AB66" t="str">
        <f>IF(ISBLANK('LLh&gt;UTM'!B66),"",($AA66+D66) * COS(B66/$G$2) * COS(C66/$G$2))</f>
        <v/>
      </c>
      <c r="AC66" t="str">
        <f>IF(ISBLANK('LLh&gt;UTM'!B66),"",($AA66+D66) * COS(B66/$G$2) * SIN(C66/$G$2))</f>
        <v/>
      </c>
      <c r="AD66" t="str">
        <f>IF(ISBLANK('LLh&gt;UTM'!B66),"",($AA66 * (1-$K$2)+D66) * SIN(B66/$G$2))</f>
        <v/>
      </c>
      <c r="AF66" s="17">
        <v>63</v>
      </c>
      <c r="AG66" s="56" t="str">
        <f>IF(ISBLANK('XYZ&gt;LLh'!B66),"",'XYZ&gt;LLh'!B66)</f>
        <v/>
      </c>
      <c r="AH66" s="56" t="str">
        <f>IF(ISBLANK('XYZ&gt;LLh'!B66),"",'XYZ&gt;LLh'!C66)</f>
        <v/>
      </c>
      <c r="AI66" s="56" t="str">
        <f>IF(ISBLANK('XYZ&gt;LLh'!B66),"",'XYZ&gt;LLh'!D66)</f>
        <v/>
      </c>
      <c r="AJ66" t="e">
        <f t="shared" si="10"/>
        <v>#VALUE!</v>
      </c>
      <c r="AK66" t="e">
        <f t="shared" si="11"/>
        <v>#VALUE!</v>
      </c>
      <c r="AL66" s="23" t="e">
        <f t="shared" si="12"/>
        <v>#VALUE!</v>
      </c>
      <c r="AM66" s="20" t="str">
        <f>IF(ISBLANK('XYZ&gt;LLh'!B66),"",ATAN((AI66+$M$2*$I$2*SIN(AK66)^3)/(AJ66-$K$2*$H$2*COS(AK66)^3))* $G$2)</f>
        <v/>
      </c>
      <c r="AN66" t="str">
        <f>IF(ISBLANK('XYZ&gt;LLh'!B66),"",ATAN(AH66/AG66) * $G$2)</f>
        <v/>
      </c>
      <c r="AO66" t="str">
        <f>IF(ISBLANK('XYZ&gt;LLh'!B66),"", AJ66/ COS(AM66/$G$2) - AL66)</f>
        <v/>
      </c>
    </row>
    <row r="67" spans="1:41" x14ac:dyDescent="0.2">
      <c r="A67" s="17">
        <v>64</v>
      </c>
      <c r="B67" s="18" t="str">
        <f>IF(ISBLANK('LLh&gt;UTM'!B67),"",'LLh&gt;UTM'!B67)</f>
        <v/>
      </c>
      <c r="C67" s="18" t="str">
        <f>IF(ISBLANK('LLh&gt;UTM'!C67),"",'LLh&gt;UTM'!C67)</f>
        <v/>
      </c>
      <c r="D67" s="45" t="str">
        <f>IF(ISBLANK('LLh&gt;UTM'!D67),"",'LLh&gt;UTM'!D67)</f>
        <v/>
      </c>
      <c r="E67" s="33" t="str">
        <f>IF(ISBLANK('LLh&gt;UTM'!B67),"",SUM(P67:R67)+500000)</f>
        <v/>
      </c>
      <c r="F67" s="34" t="str">
        <f>IF(ISBLANK('LLh&gt;UTM'!B67),"",SUM(W67:Z67))</f>
        <v/>
      </c>
      <c r="G67" s="35" t="str">
        <f>IF(ISBLANK('LLh&gt;UTM'!B67),"",TRUNC((C67/6)+31))</f>
        <v/>
      </c>
      <c r="H67" s="1" t="e">
        <f t="shared" si="20"/>
        <v>#VALUE!</v>
      </c>
      <c r="I67" s="24" t="e">
        <f t="shared" si="21"/>
        <v>#VALUE!</v>
      </c>
      <c r="J67" t="e">
        <f>$N$2/SQRT(1+L67)</f>
        <v>#VALUE!</v>
      </c>
      <c r="K67" t="e">
        <f>$O$2*B67+$P$2*SIN((2*B67) / $G$2)+$Q$2*SIN((4*B67) / $G$2)+$R$2*SIN((6*B67) / $G$2)</f>
        <v>#VALUE!</v>
      </c>
      <c r="L67" t="e">
        <f>($M$2*COS(B67/$G$2)^2)</f>
        <v>#VALUE!</v>
      </c>
      <c r="M67" s="27" t="e">
        <f>$S$2/$G$2*J67*COS(B67/$G$2)</f>
        <v>#VALUE!</v>
      </c>
      <c r="N67" s="21" t="e">
        <f>$S$2/(6*$G$2^3) *J67*COS(B67/$G$2)^3*(1-TAN(B67/$G$2)^2+L67)</f>
        <v>#VALUE!</v>
      </c>
      <c r="O67" t="e">
        <f>$S$2/(120*$G$2^5)*J67*COS(B67/$G$2)^5* (5 - 18*TAN(B67/$G$2)^2 + TAN(B67/$G$2)^4 + L67*(14 - 58*TAN(B67/$G$2)^2) )</f>
        <v>#VALUE!</v>
      </c>
      <c r="P67" s="26" t="e">
        <f t="shared" si="22"/>
        <v>#VALUE!</v>
      </c>
      <c r="Q67" s="27" t="e">
        <f t="shared" si="23"/>
        <v>#VALUE!</v>
      </c>
      <c r="R67" s="38" t="e">
        <f t="shared" si="24"/>
        <v>#VALUE!</v>
      </c>
      <c r="S67" s="1" t="e">
        <f>$S$2*K67</f>
        <v>#VALUE!</v>
      </c>
      <c r="T67" s="1" t="e">
        <f>$S$2/(2*$G$2^2)*J67*COS(B67/$G$2)^2*TAN(B67/$G$2)</f>
        <v>#VALUE!</v>
      </c>
      <c r="U67" s="1" t="e">
        <f>$S$2/(24*$G$2^4)*J67*COS(B67/$G$2)^4 *TAN(B67/$G$2)*(5-TAN(B67/$G$2)^2 + 9*L67)</f>
        <v>#VALUE!</v>
      </c>
      <c r="V67" s="1" t="e">
        <f>$S$2/(720*$G$2^6) *J67*COS(B67/$G$2)^6 * TAN(B67/$G$2) * (61 -58*TAN(B67/$G$2)^2 + TAN(B67/$G$2)^4)</f>
        <v>#VALUE!</v>
      </c>
      <c r="W67" s="1" t="e">
        <f t="shared" si="25"/>
        <v>#VALUE!</v>
      </c>
      <c r="X67" s="1" t="e">
        <f t="shared" si="26"/>
        <v>#VALUE!</v>
      </c>
      <c r="Y67" s="39" t="e">
        <f t="shared" si="27"/>
        <v>#VALUE!</v>
      </c>
      <c r="Z67" s="1" t="e">
        <f t="shared" si="28"/>
        <v>#VALUE!</v>
      </c>
      <c r="AA67" s="23" t="e">
        <f t="shared" si="9"/>
        <v>#VALUE!</v>
      </c>
      <c r="AB67" t="str">
        <f>IF(ISBLANK('LLh&gt;UTM'!B67),"",($AA67+D67) * COS(B67/$G$2) * COS(C67/$G$2))</f>
        <v/>
      </c>
      <c r="AC67" t="str">
        <f>IF(ISBLANK('LLh&gt;UTM'!B67),"",($AA67+D67) * COS(B67/$G$2) * SIN(C67/$G$2))</f>
        <v/>
      </c>
      <c r="AD67" t="str">
        <f>IF(ISBLANK('LLh&gt;UTM'!B67),"",($AA67 * (1-$K$2)+D67) * SIN(B67/$G$2))</f>
        <v/>
      </c>
      <c r="AF67" s="17">
        <v>64</v>
      </c>
      <c r="AG67" s="56" t="str">
        <f>IF(ISBLANK('XYZ&gt;LLh'!B67),"",'XYZ&gt;LLh'!B67)</f>
        <v/>
      </c>
      <c r="AH67" s="56" t="str">
        <f>IF(ISBLANK('XYZ&gt;LLh'!B67),"",'XYZ&gt;LLh'!C67)</f>
        <v/>
      </c>
      <c r="AI67" s="56" t="str">
        <f>IF(ISBLANK('XYZ&gt;LLh'!B67),"",'XYZ&gt;LLh'!D67)</f>
        <v/>
      </c>
      <c r="AJ67" t="e">
        <f t="shared" si="10"/>
        <v>#VALUE!</v>
      </c>
      <c r="AK67" t="e">
        <f t="shared" si="11"/>
        <v>#VALUE!</v>
      </c>
      <c r="AL67" s="23" t="e">
        <f t="shared" si="12"/>
        <v>#VALUE!</v>
      </c>
      <c r="AM67" s="20" t="str">
        <f>IF(ISBLANK('XYZ&gt;LLh'!B67),"",ATAN((AI67+$M$2*$I$2*SIN(AK67)^3)/(AJ67-$K$2*$H$2*COS(AK67)^3))* $G$2)</f>
        <v/>
      </c>
      <c r="AN67" t="str">
        <f>IF(ISBLANK('XYZ&gt;LLh'!B67),"",ATAN(AH67/AG67) * $G$2)</f>
        <v/>
      </c>
      <c r="AO67" t="str">
        <f>IF(ISBLANK('XYZ&gt;LLh'!B67),"", AJ67/ COS(AM67/$G$2) - AL67)</f>
        <v/>
      </c>
    </row>
    <row r="68" spans="1:41" x14ac:dyDescent="0.2">
      <c r="A68" s="17">
        <v>65</v>
      </c>
      <c r="B68" s="18" t="str">
        <f>IF(ISBLANK('LLh&gt;UTM'!B68),"",'LLh&gt;UTM'!B68)</f>
        <v/>
      </c>
      <c r="C68" s="18" t="str">
        <f>IF(ISBLANK('LLh&gt;UTM'!C68),"",'LLh&gt;UTM'!C68)</f>
        <v/>
      </c>
      <c r="D68" s="45" t="str">
        <f>IF(ISBLANK('LLh&gt;UTM'!D68),"",'LLh&gt;UTM'!D68)</f>
        <v/>
      </c>
      <c r="E68" s="33" t="str">
        <f>IF(ISBLANK('LLh&gt;UTM'!B68),"",SUM(P68:R68)+500000)</f>
        <v/>
      </c>
      <c r="F68" s="34" t="str">
        <f>IF(ISBLANK('LLh&gt;UTM'!B68),"",SUM(W68:Z68))</f>
        <v/>
      </c>
      <c r="G68" s="35" t="str">
        <f>IF(ISBLANK('LLh&gt;UTM'!B68),"",TRUNC((C68/6)+31))</f>
        <v/>
      </c>
      <c r="H68" s="1" t="e">
        <f t="shared" si="20"/>
        <v>#VALUE!</v>
      </c>
      <c r="I68" s="24" t="e">
        <f t="shared" si="21"/>
        <v>#VALUE!</v>
      </c>
      <c r="J68" t="e">
        <f>$N$2/SQRT(1+L68)</f>
        <v>#VALUE!</v>
      </c>
      <c r="K68" t="e">
        <f>$O$2*B68+$P$2*SIN((2*B68) / $G$2)+$Q$2*SIN((4*B68) / $G$2)+$R$2*SIN((6*B68) / $G$2)</f>
        <v>#VALUE!</v>
      </c>
      <c r="L68" t="e">
        <f>($M$2*COS(B68/$G$2)^2)</f>
        <v>#VALUE!</v>
      </c>
      <c r="M68" s="27" t="e">
        <f>$S$2/$G$2*J68*COS(B68/$G$2)</f>
        <v>#VALUE!</v>
      </c>
      <c r="N68" s="21" t="e">
        <f>$S$2/(6*$G$2^3) *J68*COS(B68/$G$2)^3*(1-TAN(B68/$G$2)^2+L68)</f>
        <v>#VALUE!</v>
      </c>
      <c r="O68" t="e">
        <f>$S$2/(120*$G$2^5)*J68*COS(B68/$G$2)^5* (5 - 18*TAN(B68/$G$2)^2 + TAN(B68/$G$2)^4 + L68*(14 - 58*TAN(B68/$G$2)^2) )</f>
        <v>#VALUE!</v>
      </c>
      <c r="P68" s="26" t="e">
        <f t="shared" si="22"/>
        <v>#VALUE!</v>
      </c>
      <c r="Q68" s="27" t="e">
        <f t="shared" si="23"/>
        <v>#VALUE!</v>
      </c>
      <c r="R68" s="38" t="e">
        <f t="shared" si="24"/>
        <v>#VALUE!</v>
      </c>
      <c r="S68" s="1" t="e">
        <f>$S$2*K68</f>
        <v>#VALUE!</v>
      </c>
      <c r="T68" s="1" t="e">
        <f>$S$2/(2*$G$2^2)*J68*COS(B68/$G$2)^2*TAN(B68/$G$2)</f>
        <v>#VALUE!</v>
      </c>
      <c r="U68" s="1" t="e">
        <f>$S$2/(24*$G$2^4)*J68*COS(B68/$G$2)^4 *TAN(B68/$G$2)*(5-TAN(B68/$G$2)^2 + 9*L68)</f>
        <v>#VALUE!</v>
      </c>
      <c r="V68" s="1" t="e">
        <f>$S$2/(720*$G$2^6) *J68*COS(B68/$G$2)^6 * TAN(B68/$G$2) * (61 -58*TAN(B68/$G$2)^2 + TAN(B68/$G$2)^4)</f>
        <v>#VALUE!</v>
      </c>
      <c r="W68" s="1" t="e">
        <f t="shared" si="25"/>
        <v>#VALUE!</v>
      </c>
      <c r="X68" s="1" t="e">
        <f t="shared" si="26"/>
        <v>#VALUE!</v>
      </c>
      <c r="Y68" s="39" t="e">
        <f t="shared" si="27"/>
        <v>#VALUE!</v>
      </c>
      <c r="Z68" s="1" t="e">
        <f t="shared" si="28"/>
        <v>#VALUE!</v>
      </c>
      <c r="AA68" s="23" t="e">
        <f t="shared" si="9"/>
        <v>#VALUE!</v>
      </c>
      <c r="AB68" t="str">
        <f>IF(ISBLANK('LLh&gt;UTM'!B68),"",($AA68+D68) * COS(B68/$G$2) * COS(C68/$G$2))</f>
        <v/>
      </c>
      <c r="AC68" t="str">
        <f>IF(ISBLANK('LLh&gt;UTM'!B68),"",($AA68+D68) * COS(B68/$G$2) * SIN(C68/$G$2))</f>
        <v/>
      </c>
      <c r="AD68" t="str">
        <f>IF(ISBLANK('LLh&gt;UTM'!B68),"",($AA68 * (1-$K$2)+D68) * SIN(B68/$G$2))</f>
        <v/>
      </c>
      <c r="AF68" s="17">
        <v>65</v>
      </c>
      <c r="AG68" s="56" t="str">
        <f>IF(ISBLANK('XYZ&gt;LLh'!B68),"",'XYZ&gt;LLh'!B68)</f>
        <v/>
      </c>
      <c r="AH68" s="56" t="str">
        <f>IF(ISBLANK('XYZ&gt;LLh'!B68),"",'XYZ&gt;LLh'!C68)</f>
        <v/>
      </c>
      <c r="AI68" s="56" t="str">
        <f>IF(ISBLANK('XYZ&gt;LLh'!B68),"",'XYZ&gt;LLh'!D68)</f>
        <v/>
      </c>
      <c r="AJ68" t="e">
        <f t="shared" si="10"/>
        <v>#VALUE!</v>
      </c>
      <c r="AK68" t="e">
        <f t="shared" si="11"/>
        <v>#VALUE!</v>
      </c>
      <c r="AL68" s="23" t="e">
        <f t="shared" si="12"/>
        <v>#VALUE!</v>
      </c>
      <c r="AM68" s="20" t="str">
        <f>IF(ISBLANK('XYZ&gt;LLh'!B68),"",ATAN((AI68+$M$2*$I$2*SIN(AK68)^3)/(AJ68-$K$2*$H$2*COS(AK68)^3))* $G$2)</f>
        <v/>
      </c>
      <c r="AN68" t="str">
        <f>IF(ISBLANK('XYZ&gt;LLh'!B68),"",ATAN(AH68/AG68) * $G$2)</f>
        <v/>
      </c>
      <c r="AO68" t="str">
        <f>IF(ISBLANK('XYZ&gt;LLh'!B68),"", AJ68/ COS(AM68/$G$2) - AL68)</f>
        <v/>
      </c>
    </row>
    <row r="69" spans="1:41" x14ac:dyDescent="0.2">
      <c r="A69" s="17">
        <v>66</v>
      </c>
      <c r="B69" s="18" t="str">
        <f>IF(ISBLANK('LLh&gt;UTM'!B69),"",'LLh&gt;UTM'!B69)</f>
        <v/>
      </c>
      <c r="C69" s="18" t="str">
        <f>IF(ISBLANK('LLh&gt;UTM'!C69),"",'LLh&gt;UTM'!C69)</f>
        <v/>
      </c>
      <c r="D69" s="45" t="str">
        <f>IF(ISBLANK('LLh&gt;UTM'!D69),"",'LLh&gt;UTM'!D69)</f>
        <v/>
      </c>
      <c r="E69" s="33" t="str">
        <f>IF(ISBLANK('LLh&gt;UTM'!B69),"",SUM(P69:R69)+500000)</f>
        <v/>
      </c>
      <c r="F69" s="34" t="str">
        <f>IF(ISBLANK('LLh&gt;UTM'!B69),"",SUM(W69:Z69))</f>
        <v/>
      </c>
      <c r="G69" s="35" t="str">
        <f>IF(ISBLANK('LLh&gt;UTM'!B69),"",TRUNC((C69/6)+31))</f>
        <v/>
      </c>
      <c r="H69" s="1" t="e">
        <f t="shared" si="20"/>
        <v>#VALUE!</v>
      </c>
      <c r="I69" s="24" t="e">
        <f t="shared" si="21"/>
        <v>#VALUE!</v>
      </c>
      <c r="J69" t="e">
        <f>$N$2/SQRT(1+L69)</f>
        <v>#VALUE!</v>
      </c>
      <c r="K69" t="e">
        <f>$O$2*B69+$P$2*SIN((2*B69) / $G$2)+$Q$2*SIN((4*B69) / $G$2)+$R$2*SIN((6*B69) / $G$2)</f>
        <v>#VALUE!</v>
      </c>
      <c r="L69" t="e">
        <f>($M$2*COS(B69/$G$2)^2)</f>
        <v>#VALUE!</v>
      </c>
      <c r="M69" s="27" t="e">
        <f>$S$2/$G$2*J69*COS(B69/$G$2)</f>
        <v>#VALUE!</v>
      </c>
      <c r="N69" s="21" t="e">
        <f>$S$2/(6*$G$2^3) *J69*COS(B69/$G$2)^3*(1-TAN(B69/$G$2)^2+L69)</f>
        <v>#VALUE!</v>
      </c>
      <c r="O69" t="e">
        <f>$S$2/(120*$G$2^5)*J69*COS(B69/$G$2)^5* (5 - 18*TAN(B69/$G$2)^2 + TAN(B69/$G$2)^4 + L69*(14 - 58*TAN(B69/$G$2)^2) )</f>
        <v>#VALUE!</v>
      </c>
      <c r="P69" s="26" t="e">
        <f t="shared" si="22"/>
        <v>#VALUE!</v>
      </c>
      <c r="Q69" s="27" t="e">
        <f t="shared" si="23"/>
        <v>#VALUE!</v>
      </c>
      <c r="R69" s="38" t="e">
        <f t="shared" si="24"/>
        <v>#VALUE!</v>
      </c>
      <c r="S69" s="1" t="e">
        <f>$S$2*K69</f>
        <v>#VALUE!</v>
      </c>
      <c r="T69" s="1" t="e">
        <f>$S$2/(2*$G$2^2)*J69*COS(B69/$G$2)^2*TAN(B69/$G$2)</f>
        <v>#VALUE!</v>
      </c>
      <c r="U69" s="1" t="e">
        <f>$S$2/(24*$G$2^4)*J69*COS(B69/$G$2)^4 *TAN(B69/$G$2)*(5-TAN(B69/$G$2)^2 + 9*L69)</f>
        <v>#VALUE!</v>
      </c>
      <c r="V69" s="1" t="e">
        <f>$S$2/(720*$G$2^6) *J69*COS(B69/$G$2)^6 * TAN(B69/$G$2) * (61 -58*TAN(B69/$G$2)^2 + TAN(B69/$G$2)^4)</f>
        <v>#VALUE!</v>
      </c>
      <c r="W69" s="1" t="e">
        <f t="shared" si="25"/>
        <v>#VALUE!</v>
      </c>
      <c r="X69" s="1" t="e">
        <f t="shared" si="26"/>
        <v>#VALUE!</v>
      </c>
      <c r="Y69" s="39" t="e">
        <f t="shared" si="27"/>
        <v>#VALUE!</v>
      </c>
      <c r="Z69" s="1" t="e">
        <f t="shared" si="28"/>
        <v>#VALUE!</v>
      </c>
      <c r="AA69" s="23" t="e">
        <f t="shared" ref="AA69:AA103" si="29" xml:space="preserve"> $H$2/SQRT(1 - $K$2*SIN(B69/$G$2)^2)</f>
        <v>#VALUE!</v>
      </c>
      <c r="AB69" t="str">
        <f>IF(ISBLANK('LLh&gt;UTM'!B69),"",($AA69+D69) * COS(B69/$G$2) * COS(C69/$G$2))</f>
        <v/>
      </c>
      <c r="AC69" t="str">
        <f>IF(ISBLANK('LLh&gt;UTM'!B69),"",($AA69+D69) * COS(B69/$G$2) * SIN(C69/$G$2))</f>
        <v/>
      </c>
      <c r="AD69" t="str">
        <f>IF(ISBLANK('LLh&gt;UTM'!B69),"",($AA69 * (1-$K$2)+D69) * SIN(B69/$G$2))</f>
        <v/>
      </c>
      <c r="AF69" s="17">
        <v>66</v>
      </c>
      <c r="AG69" s="56" t="str">
        <f>IF(ISBLANK('XYZ&gt;LLh'!B69),"",'XYZ&gt;LLh'!B69)</f>
        <v/>
      </c>
      <c r="AH69" s="56" t="str">
        <f>IF(ISBLANK('XYZ&gt;LLh'!B69),"",'XYZ&gt;LLh'!C69)</f>
        <v/>
      </c>
      <c r="AI69" s="56" t="str">
        <f>IF(ISBLANK('XYZ&gt;LLh'!B69),"",'XYZ&gt;LLh'!D69)</f>
        <v/>
      </c>
      <c r="AJ69" t="e">
        <f t="shared" ref="AJ69:AJ103" si="30">SQRT(AG69^2 + AH69^2)</f>
        <v>#VALUE!</v>
      </c>
      <c r="AK69" t="e">
        <f t="shared" ref="AK69:AK103" si="31">ATAN((AI69*$H$2)/(AJ69*$I$2))</f>
        <v>#VALUE!</v>
      </c>
      <c r="AL69" s="23" t="e">
        <f t="shared" ref="AL69:AL103" si="32" xml:space="preserve"> $H$2/SQRT(1 - $K$2*SIN(AM69/$G$2)^2)</f>
        <v>#VALUE!</v>
      </c>
      <c r="AM69" s="20" t="str">
        <f>IF(ISBLANK('XYZ&gt;LLh'!B69),"",ATAN((AI69+$M$2*$I$2*SIN(AK69)^3)/(AJ69-$K$2*$H$2*COS(AK69)^3))* $G$2)</f>
        <v/>
      </c>
      <c r="AN69" t="str">
        <f>IF(ISBLANK('XYZ&gt;LLh'!B69),"",ATAN(AH69/AG69) * $G$2)</f>
        <v/>
      </c>
      <c r="AO69" t="str">
        <f>IF(ISBLANK('XYZ&gt;LLh'!B69),"", AJ69/ COS(AM69/$G$2) - AL69)</f>
        <v/>
      </c>
    </row>
    <row r="70" spans="1:41" x14ac:dyDescent="0.2">
      <c r="A70" s="17">
        <v>67</v>
      </c>
      <c r="B70" s="18" t="str">
        <f>IF(ISBLANK('LLh&gt;UTM'!B70),"",'LLh&gt;UTM'!B70)</f>
        <v/>
      </c>
      <c r="C70" s="18" t="str">
        <f>IF(ISBLANK('LLh&gt;UTM'!C70),"",'LLh&gt;UTM'!C70)</f>
        <v/>
      </c>
      <c r="D70" s="45" t="str">
        <f>IF(ISBLANK('LLh&gt;UTM'!D70),"",'LLh&gt;UTM'!D70)</f>
        <v/>
      </c>
      <c r="E70" s="33" t="str">
        <f>IF(ISBLANK('LLh&gt;UTM'!B70),"",SUM(P70:R70)+500000)</f>
        <v/>
      </c>
      <c r="F70" s="34" t="str">
        <f>IF(ISBLANK('LLh&gt;UTM'!B70),"",SUM(W70:Z70))</f>
        <v/>
      </c>
      <c r="G70" s="35" t="str">
        <f>IF(ISBLANK('LLh&gt;UTM'!B70),"",TRUNC((C70/6)+31))</f>
        <v/>
      </c>
      <c r="H70" s="1" t="e">
        <f t="shared" si="20"/>
        <v>#VALUE!</v>
      </c>
      <c r="I70" s="24" t="e">
        <f t="shared" si="21"/>
        <v>#VALUE!</v>
      </c>
      <c r="J70" t="e">
        <f>$N$2/SQRT(1+L70)</f>
        <v>#VALUE!</v>
      </c>
      <c r="K70" t="e">
        <f>$O$2*B70+$P$2*SIN((2*B70) / $G$2)+$Q$2*SIN((4*B70) / $G$2)+$R$2*SIN((6*B70) / $G$2)</f>
        <v>#VALUE!</v>
      </c>
      <c r="L70" t="e">
        <f>($M$2*COS(B70/$G$2)^2)</f>
        <v>#VALUE!</v>
      </c>
      <c r="M70" s="27" t="e">
        <f>$S$2/$G$2*J70*COS(B70/$G$2)</f>
        <v>#VALUE!</v>
      </c>
      <c r="N70" s="21" t="e">
        <f>$S$2/(6*$G$2^3) *J70*COS(B70/$G$2)^3*(1-TAN(B70/$G$2)^2+L70)</f>
        <v>#VALUE!</v>
      </c>
      <c r="O70" t="e">
        <f>$S$2/(120*$G$2^5)*J70*COS(B70/$G$2)^5* (5 - 18*TAN(B70/$G$2)^2 + TAN(B70/$G$2)^4 + L70*(14 - 58*TAN(B70/$G$2)^2) )</f>
        <v>#VALUE!</v>
      </c>
      <c r="P70" s="26" t="e">
        <f t="shared" si="22"/>
        <v>#VALUE!</v>
      </c>
      <c r="Q70" s="27" t="e">
        <f t="shared" si="23"/>
        <v>#VALUE!</v>
      </c>
      <c r="R70" s="38" t="e">
        <f t="shared" si="24"/>
        <v>#VALUE!</v>
      </c>
      <c r="S70" s="1" t="e">
        <f>$S$2*K70</f>
        <v>#VALUE!</v>
      </c>
      <c r="T70" s="1" t="e">
        <f>$S$2/(2*$G$2^2)*J70*COS(B70/$G$2)^2*TAN(B70/$G$2)</f>
        <v>#VALUE!</v>
      </c>
      <c r="U70" s="1" t="e">
        <f>$S$2/(24*$G$2^4)*J70*COS(B70/$G$2)^4 *TAN(B70/$G$2)*(5-TAN(B70/$G$2)^2 + 9*L70)</f>
        <v>#VALUE!</v>
      </c>
      <c r="V70" s="1" t="e">
        <f>$S$2/(720*$G$2^6) *J70*COS(B70/$G$2)^6 * TAN(B70/$G$2) * (61 -58*TAN(B70/$G$2)^2 + TAN(B70/$G$2)^4)</f>
        <v>#VALUE!</v>
      </c>
      <c r="W70" s="1" t="e">
        <f t="shared" si="25"/>
        <v>#VALUE!</v>
      </c>
      <c r="X70" s="1" t="e">
        <f t="shared" si="26"/>
        <v>#VALUE!</v>
      </c>
      <c r="Y70" s="39" t="e">
        <f t="shared" si="27"/>
        <v>#VALUE!</v>
      </c>
      <c r="Z70" s="1" t="e">
        <f t="shared" si="28"/>
        <v>#VALUE!</v>
      </c>
      <c r="AA70" s="23" t="e">
        <f t="shared" si="29"/>
        <v>#VALUE!</v>
      </c>
      <c r="AB70" t="str">
        <f>IF(ISBLANK('LLh&gt;UTM'!B70),"",($AA70+D70) * COS(B70/$G$2) * COS(C70/$G$2))</f>
        <v/>
      </c>
      <c r="AC70" t="str">
        <f>IF(ISBLANK('LLh&gt;UTM'!B70),"",($AA70+D70) * COS(B70/$G$2) * SIN(C70/$G$2))</f>
        <v/>
      </c>
      <c r="AD70" t="str">
        <f>IF(ISBLANK('LLh&gt;UTM'!B70),"",($AA70 * (1-$K$2)+D70) * SIN(B70/$G$2))</f>
        <v/>
      </c>
      <c r="AF70" s="17">
        <v>67</v>
      </c>
      <c r="AG70" s="56" t="str">
        <f>IF(ISBLANK('XYZ&gt;LLh'!B70),"",'XYZ&gt;LLh'!B70)</f>
        <v/>
      </c>
      <c r="AH70" s="56" t="str">
        <f>IF(ISBLANK('XYZ&gt;LLh'!B70),"",'XYZ&gt;LLh'!C70)</f>
        <v/>
      </c>
      <c r="AI70" s="56" t="str">
        <f>IF(ISBLANK('XYZ&gt;LLh'!B70),"",'XYZ&gt;LLh'!D70)</f>
        <v/>
      </c>
      <c r="AJ70" t="e">
        <f t="shared" si="30"/>
        <v>#VALUE!</v>
      </c>
      <c r="AK70" t="e">
        <f t="shared" si="31"/>
        <v>#VALUE!</v>
      </c>
      <c r="AL70" s="23" t="e">
        <f t="shared" si="32"/>
        <v>#VALUE!</v>
      </c>
      <c r="AM70" s="20" t="str">
        <f>IF(ISBLANK('XYZ&gt;LLh'!B70),"",ATAN((AI70+$M$2*$I$2*SIN(AK70)^3)/(AJ70-$K$2*$H$2*COS(AK70)^3))* $G$2)</f>
        <v/>
      </c>
      <c r="AN70" t="str">
        <f>IF(ISBLANK('XYZ&gt;LLh'!B70),"",ATAN(AH70/AG70) * $G$2)</f>
        <v/>
      </c>
      <c r="AO70" t="str">
        <f>IF(ISBLANK('XYZ&gt;LLh'!B70),"", AJ70/ COS(AM70/$G$2) - AL70)</f>
        <v/>
      </c>
    </row>
    <row r="71" spans="1:41" x14ac:dyDescent="0.2">
      <c r="A71" s="17">
        <v>68</v>
      </c>
      <c r="B71" s="18" t="str">
        <f>IF(ISBLANK('LLh&gt;UTM'!B71),"",'LLh&gt;UTM'!B71)</f>
        <v/>
      </c>
      <c r="C71" s="18" t="str">
        <f>IF(ISBLANK('LLh&gt;UTM'!C71),"",'LLh&gt;UTM'!C71)</f>
        <v/>
      </c>
      <c r="D71" s="45" t="str">
        <f>IF(ISBLANK('LLh&gt;UTM'!D71),"",'LLh&gt;UTM'!D71)</f>
        <v/>
      </c>
      <c r="E71" s="33" t="str">
        <f>IF(ISBLANK('LLh&gt;UTM'!B71),"",SUM(P71:R71)+500000)</f>
        <v/>
      </c>
      <c r="F71" s="34" t="str">
        <f>IF(ISBLANK('LLh&gt;UTM'!B71),"",SUM(W71:Z71))</f>
        <v/>
      </c>
      <c r="G71" s="35" t="str">
        <f>IF(ISBLANK('LLh&gt;UTM'!B71),"",TRUNC((C71/6)+31))</f>
        <v/>
      </c>
      <c r="H71" s="1" t="e">
        <f t="shared" si="20"/>
        <v>#VALUE!</v>
      </c>
      <c r="I71" s="24" t="e">
        <f t="shared" si="21"/>
        <v>#VALUE!</v>
      </c>
      <c r="J71" t="e">
        <f>$N$2/SQRT(1+L71)</f>
        <v>#VALUE!</v>
      </c>
      <c r="K71" t="e">
        <f>$O$2*B71+$P$2*SIN((2*B71) / $G$2)+$Q$2*SIN((4*B71) / $G$2)+$R$2*SIN((6*B71) / $G$2)</f>
        <v>#VALUE!</v>
      </c>
      <c r="L71" t="e">
        <f>($M$2*COS(B71/$G$2)^2)</f>
        <v>#VALUE!</v>
      </c>
      <c r="M71" s="27" t="e">
        <f>$S$2/$G$2*J71*COS(B71/$G$2)</f>
        <v>#VALUE!</v>
      </c>
      <c r="N71" s="21" t="e">
        <f>$S$2/(6*$G$2^3) *J71*COS(B71/$G$2)^3*(1-TAN(B71/$G$2)^2+L71)</f>
        <v>#VALUE!</v>
      </c>
      <c r="O71" t="e">
        <f>$S$2/(120*$G$2^5)*J71*COS(B71/$G$2)^5* (5 - 18*TAN(B71/$G$2)^2 + TAN(B71/$G$2)^4 + L71*(14 - 58*TAN(B71/$G$2)^2) )</f>
        <v>#VALUE!</v>
      </c>
      <c r="P71" s="26" t="e">
        <f t="shared" si="22"/>
        <v>#VALUE!</v>
      </c>
      <c r="Q71" s="27" t="e">
        <f t="shared" si="23"/>
        <v>#VALUE!</v>
      </c>
      <c r="R71" s="38" t="e">
        <f t="shared" si="24"/>
        <v>#VALUE!</v>
      </c>
      <c r="S71" s="1" t="e">
        <f>$S$2*K71</f>
        <v>#VALUE!</v>
      </c>
      <c r="T71" s="1" t="e">
        <f>$S$2/(2*$G$2^2)*J71*COS(B71/$G$2)^2*TAN(B71/$G$2)</f>
        <v>#VALUE!</v>
      </c>
      <c r="U71" s="1" t="e">
        <f>$S$2/(24*$G$2^4)*J71*COS(B71/$G$2)^4 *TAN(B71/$G$2)*(5-TAN(B71/$G$2)^2 + 9*L71)</f>
        <v>#VALUE!</v>
      </c>
      <c r="V71" s="1" t="e">
        <f>$S$2/(720*$G$2^6) *J71*COS(B71/$G$2)^6 * TAN(B71/$G$2) * (61 -58*TAN(B71/$G$2)^2 + TAN(B71/$G$2)^4)</f>
        <v>#VALUE!</v>
      </c>
      <c r="W71" s="1" t="e">
        <f t="shared" si="25"/>
        <v>#VALUE!</v>
      </c>
      <c r="X71" s="1" t="e">
        <f t="shared" si="26"/>
        <v>#VALUE!</v>
      </c>
      <c r="Y71" s="39" t="e">
        <f t="shared" si="27"/>
        <v>#VALUE!</v>
      </c>
      <c r="Z71" s="1" t="e">
        <f t="shared" si="28"/>
        <v>#VALUE!</v>
      </c>
      <c r="AA71" s="23" t="e">
        <f t="shared" si="29"/>
        <v>#VALUE!</v>
      </c>
      <c r="AB71" t="str">
        <f>IF(ISBLANK('LLh&gt;UTM'!B71),"",($AA71+D71) * COS(B71/$G$2) * COS(C71/$G$2))</f>
        <v/>
      </c>
      <c r="AC71" t="str">
        <f>IF(ISBLANK('LLh&gt;UTM'!B71),"",($AA71+D71) * COS(B71/$G$2) * SIN(C71/$G$2))</f>
        <v/>
      </c>
      <c r="AD71" t="str">
        <f>IF(ISBLANK('LLh&gt;UTM'!B71),"",($AA71 * (1-$K$2)+D71) * SIN(B71/$G$2))</f>
        <v/>
      </c>
      <c r="AF71" s="17">
        <v>68</v>
      </c>
      <c r="AG71" s="56" t="str">
        <f>IF(ISBLANK('XYZ&gt;LLh'!B71),"",'XYZ&gt;LLh'!B71)</f>
        <v/>
      </c>
      <c r="AH71" s="56" t="str">
        <f>IF(ISBLANK('XYZ&gt;LLh'!B71),"",'XYZ&gt;LLh'!C71)</f>
        <v/>
      </c>
      <c r="AI71" s="56" t="str">
        <f>IF(ISBLANK('XYZ&gt;LLh'!B71),"",'XYZ&gt;LLh'!D71)</f>
        <v/>
      </c>
      <c r="AJ71" t="e">
        <f t="shared" si="30"/>
        <v>#VALUE!</v>
      </c>
      <c r="AK71" t="e">
        <f t="shared" si="31"/>
        <v>#VALUE!</v>
      </c>
      <c r="AL71" s="23" t="e">
        <f t="shared" si="32"/>
        <v>#VALUE!</v>
      </c>
      <c r="AM71" s="20" t="str">
        <f>IF(ISBLANK('XYZ&gt;LLh'!B71),"",ATAN((AI71+$M$2*$I$2*SIN(AK71)^3)/(AJ71-$K$2*$H$2*COS(AK71)^3))* $G$2)</f>
        <v/>
      </c>
      <c r="AN71" t="str">
        <f>IF(ISBLANK('XYZ&gt;LLh'!B71),"",ATAN(AH71/AG71) * $G$2)</f>
        <v/>
      </c>
      <c r="AO71" t="str">
        <f>IF(ISBLANK('XYZ&gt;LLh'!B71),"", AJ71/ COS(AM71/$G$2) - AL71)</f>
        <v/>
      </c>
    </row>
    <row r="72" spans="1:41" x14ac:dyDescent="0.2">
      <c r="A72" s="17">
        <v>69</v>
      </c>
      <c r="B72" s="18" t="str">
        <f>IF(ISBLANK('LLh&gt;UTM'!B72),"",'LLh&gt;UTM'!B72)</f>
        <v/>
      </c>
      <c r="C72" s="18" t="str">
        <f>IF(ISBLANK('LLh&gt;UTM'!C72),"",'LLh&gt;UTM'!C72)</f>
        <v/>
      </c>
      <c r="D72" s="45" t="str">
        <f>IF(ISBLANK('LLh&gt;UTM'!D72),"",'LLh&gt;UTM'!D72)</f>
        <v/>
      </c>
      <c r="E72" s="33" t="str">
        <f>IF(ISBLANK('LLh&gt;UTM'!B72),"",SUM(P72:R72)+500000)</f>
        <v/>
      </c>
      <c r="F72" s="34" t="str">
        <f>IF(ISBLANK('LLh&gt;UTM'!B72),"",SUM(W72:Z72))</f>
        <v/>
      </c>
      <c r="G72" s="35" t="str">
        <f>IF(ISBLANK('LLh&gt;UTM'!B72),"",TRUNC((C72/6)+31))</f>
        <v/>
      </c>
      <c r="H72" s="1" t="e">
        <f t="shared" si="20"/>
        <v>#VALUE!</v>
      </c>
      <c r="I72" s="24" t="e">
        <f t="shared" si="21"/>
        <v>#VALUE!</v>
      </c>
      <c r="J72" t="e">
        <f>$N$2/SQRT(1+L72)</f>
        <v>#VALUE!</v>
      </c>
      <c r="K72" t="e">
        <f>$O$2*B72+$P$2*SIN((2*B72) / $G$2)+$Q$2*SIN((4*B72) / $G$2)+$R$2*SIN((6*B72) / $G$2)</f>
        <v>#VALUE!</v>
      </c>
      <c r="L72" t="e">
        <f>($M$2*COS(B72/$G$2)^2)</f>
        <v>#VALUE!</v>
      </c>
      <c r="M72" s="27" t="e">
        <f>$S$2/$G$2*J72*COS(B72/$G$2)</f>
        <v>#VALUE!</v>
      </c>
      <c r="N72" s="21" t="e">
        <f>$S$2/(6*$G$2^3) *J72*COS(B72/$G$2)^3*(1-TAN(B72/$G$2)^2+L72)</f>
        <v>#VALUE!</v>
      </c>
      <c r="O72" t="e">
        <f>$S$2/(120*$G$2^5)*J72*COS(B72/$G$2)^5* (5 - 18*TAN(B72/$G$2)^2 + TAN(B72/$G$2)^4 + L72*(14 - 58*TAN(B72/$G$2)^2) )</f>
        <v>#VALUE!</v>
      </c>
      <c r="P72" s="26" t="e">
        <f t="shared" si="22"/>
        <v>#VALUE!</v>
      </c>
      <c r="Q72" s="27" t="e">
        <f t="shared" si="23"/>
        <v>#VALUE!</v>
      </c>
      <c r="R72" s="38" t="e">
        <f t="shared" si="24"/>
        <v>#VALUE!</v>
      </c>
      <c r="S72" s="1" t="e">
        <f>$S$2*K72</f>
        <v>#VALUE!</v>
      </c>
      <c r="T72" s="1" t="e">
        <f>$S$2/(2*$G$2^2)*J72*COS(B72/$G$2)^2*TAN(B72/$G$2)</f>
        <v>#VALUE!</v>
      </c>
      <c r="U72" s="1" t="e">
        <f>$S$2/(24*$G$2^4)*J72*COS(B72/$G$2)^4 *TAN(B72/$G$2)*(5-TAN(B72/$G$2)^2 + 9*L72)</f>
        <v>#VALUE!</v>
      </c>
      <c r="V72" s="1" t="e">
        <f>$S$2/(720*$G$2^6) *J72*COS(B72/$G$2)^6 * TAN(B72/$G$2) * (61 -58*TAN(B72/$G$2)^2 + TAN(B72/$G$2)^4)</f>
        <v>#VALUE!</v>
      </c>
      <c r="W72" s="1" t="e">
        <f t="shared" si="25"/>
        <v>#VALUE!</v>
      </c>
      <c r="X72" s="1" t="e">
        <f t="shared" si="26"/>
        <v>#VALUE!</v>
      </c>
      <c r="Y72" s="39" t="e">
        <f t="shared" si="27"/>
        <v>#VALUE!</v>
      </c>
      <c r="Z72" s="1" t="e">
        <f t="shared" si="28"/>
        <v>#VALUE!</v>
      </c>
      <c r="AA72" s="23" t="e">
        <f t="shared" si="29"/>
        <v>#VALUE!</v>
      </c>
      <c r="AB72" t="str">
        <f>IF(ISBLANK('LLh&gt;UTM'!B72),"",($AA72+D72) * COS(B72/$G$2) * COS(C72/$G$2))</f>
        <v/>
      </c>
      <c r="AC72" t="str">
        <f>IF(ISBLANK('LLh&gt;UTM'!B72),"",($AA72+D72) * COS(B72/$G$2) * SIN(C72/$G$2))</f>
        <v/>
      </c>
      <c r="AD72" t="str">
        <f>IF(ISBLANK('LLh&gt;UTM'!B72),"",($AA72 * (1-$K$2)+D72) * SIN(B72/$G$2))</f>
        <v/>
      </c>
      <c r="AF72" s="17">
        <v>69</v>
      </c>
      <c r="AG72" s="56" t="str">
        <f>IF(ISBLANK('XYZ&gt;LLh'!B72),"",'XYZ&gt;LLh'!B72)</f>
        <v/>
      </c>
      <c r="AH72" s="56" t="str">
        <f>IF(ISBLANK('XYZ&gt;LLh'!B72),"",'XYZ&gt;LLh'!C72)</f>
        <v/>
      </c>
      <c r="AI72" s="56" t="str">
        <f>IF(ISBLANK('XYZ&gt;LLh'!B72),"",'XYZ&gt;LLh'!D72)</f>
        <v/>
      </c>
      <c r="AJ72" t="e">
        <f t="shared" si="30"/>
        <v>#VALUE!</v>
      </c>
      <c r="AK72" t="e">
        <f t="shared" si="31"/>
        <v>#VALUE!</v>
      </c>
      <c r="AL72" s="23" t="e">
        <f t="shared" si="32"/>
        <v>#VALUE!</v>
      </c>
      <c r="AM72" s="20" t="str">
        <f>IF(ISBLANK('XYZ&gt;LLh'!B72),"",ATAN((AI72+$M$2*$I$2*SIN(AK72)^3)/(AJ72-$K$2*$H$2*COS(AK72)^3))* $G$2)</f>
        <v/>
      </c>
      <c r="AN72" t="str">
        <f>IF(ISBLANK('XYZ&gt;LLh'!B72),"",ATAN(AH72/AG72) * $G$2)</f>
        <v/>
      </c>
      <c r="AO72" t="str">
        <f>IF(ISBLANK('XYZ&gt;LLh'!B72),"", AJ72/ COS(AM72/$G$2) - AL72)</f>
        <v/>
      </c>
    </row>
    <row r="73" spans="1:41" x14ac:dyDescent="0.2">
      <c r="A73" s="17">
        <v>70</v>
      </c>
      <c r="B73" s="18" t="str">
        <f>IF(ISBLANK('LLh&gt;UTM'!B73),"",'LLh&gt;UTM'!B73)</f>
        <v/>
      </c>
      <c r="C73" s="18" t="str">
        <f>IF(ISBLANK('LLh&gt;UTM'!C73),"",'LLh&gt;UTM'!C73)</f>
        <v/>
      </c>
      <c r="D73" s="45" t="str">
        <f>IF(ISBLANK('LLh&gt;UTM'!D73),"",'LLh&gt;UTM'!D73)</f>
        <v/>
      </c>
      <c r="E73" s="33" t="str">
        <f>IF(ISBLANK('LLh&gt;UTM'!B73),"",SUM(P73:R73)+500000)</f>
        <v/>
      </c>
      <c r="F73" s="34" t="str">
        <f>IF(ISBLANK('LLh&gt;UTM'!B73),"",SUM(W73:Z73))</f>
        <v/>
      </c>
      <c r="G73" s="35" t="str">
        <f>IF(ISBLANK('LLh&gt;UTM'!B73),"",TRUNC((C73/6)+31))</f>
        <v/>
      </c>
      <c r="H73" s="1" t="e">
        <f t="shared" si="20"/>
        <v>#VALUE!</v>
      </c>
      <c r="I73" s="24" t="e">
        <f t="shared" si="21"/>
        <v>#VALUE!</v>
      </c>
      <c r="J73" t="e">
        <f>$N$2/SQRT(1+L73)</f>
        <v>#VALUE!</v>
      </c>
      <c r="K73" t="e">
        <f>$O$2*B73+$P$2*SIN((2*B73) / $G$2)+$Q$2*SIN((4*B73) / $G$2)+$R$2*SIN((6*B73) / $G$2)</f>
        <v>#VALUE!</v>
      </c>
      <c r="L73" t="e">
        <f>($M$2*COS(B73/$G$2)^2)</f>
        <v>#VALUE!</v>
      </c>
      <c r="M73" s="27" t="e">
        <f>$S$2/$G$2*J73*COS(B73/$G$2)</f>
        <v>#VALUE!</v>
      </c>
      <c r="N73" s="21" t="e">
        <f>$S$2/(6*$G$2^3) *J73*COS(B73/$G$2)^3*(1-TAN(B73/$G$2)^2+L73)</f>
        <v>#VALUE!</v>
      </c>
      <c r="O73" t="e">
        <f>$S$2/(120*$G$2^5)*J73*COS(B73/$G$2)^5* (5 - 18*TAN(B73/$G$2)^2 + TAN(B73/$G$2)^4 + L73*(14 - 58*TAN(B73/$G$2)^2) )</f>
        <v>#VALUE!</v>
      </c>
      <c r="P73" s="26" t="e">
        <f t="shared" si="22"/>
        <v>#VALUE!</v>
      </c>
      <c r="Q73" s="27" t="e">
        <f t="shared" si="23"/>
        <v>#VALUE!</v>
      </c>
      <c r="R73" s="38" t="e">
        <f t="shared" si="24"/>
        <v>#VALUE!</v>
      </c>
      <c r="S73" s="1" t="e">
        <f>$S$2*K73</f>
        <v>#VALUE!</v>
      </c>
      <c r="T73" s="1" t="e">
        <f>$S$2/(2*$G$2^2)*J73*COS(B73/$G$2)^2*TAN(B73/$G$2)</f>
        <v>#VALUE!</v>
      </c>
      <c r="U73" s="1" t="e">
        <f>$S$2/(24*$G$2^4)*J73*COS(B73/$G$2)^4 *TAN(B73/$G$2)*(5-TAN(B73/$G$2)^2 + 9*L73)</f>
        <v>#VALUE!</v>
      </c>
      <c r="V73" s="1" t="e">
        <f>$S$2/(720*$G$2^6) *J73*COS(B73/$G$2)^6 * TAN(B73/$G$2) * (61 -58*TAN(B73/$G$2)^2 + TAN(B73/$G$2)^4)</f>
        <v>#VALUE!</v>
      </c>
      <c r="W73" s="1" t="e">
        <f t="shared" si="25"/>
        <v>#VALUE!</v>
      </c>
      <c r="X73" s="1" t="e">
        <f t="shared" si="26"/>
        <v>#VALUE!</v>
      </c>
      <c r="Y73" s="39" t="e">
        <f t="shared" si="27"/>
        <v>#VALUE!</v>
      </c>
      <c r="Z73" s="1" t="e">
        <f t="shared" si="28"/>
        <v>#VALUE!</v>
      </c>
      <c r="AA73" s="23" t="e">
        <f t="shared" si="29"/>
        <v>#VALUE!</v>
      </c>
      <c r="AB73" t="str">
        <f>IF(ISBLANK('LLh&gt;UTM'!B73),"",($AA73+D73) * COS(B73/$G$2) * COS(C73/$G$2))</f>
        <v/>
      </c>
      <c r="AC73" t="str">
        <f>IF(ISBLANK('LLh&gt;UTM'!B73),"",($AA73+D73) * COS(B73/$G$2) * SIN(C73/$G$2))</f>
        <v/>
      </c>
      <c r="AD73" t="str">
        <f>IF(ISBLANK('LLh&gt;UTM'!B73),"",($AA73 * (1-$K$2)+D73) * SIN(B73/$G$2))</f>
        <v/>
      </c>
      <c r="AF73" s="17">
        <v>70</v>
      </c>
      <c r="AG73" s="56" t="str">
        <f>IF(ISBLANK('XYZ&gt;LLh'!B73),"",'XYZ&gt;LLh'!B73)</f>
        <v/>
      </c>
      <c r="AH73" s="56" t="str">
        <f>IF(ISBLANK('XYZ&gt;LLh'!B73),"",'XYZ&gt;LLh'!C73)</f>
        <v/>
      </c>
      <c r="AI73" s="56" t="str">
        <f>IF(ISBLANK('XYZ&gt;LLh'!B73),"",'XYZ&gt;LLh'!D73)</f>
        <v/>
      </c>
      <c r="AJ73" t="e">
        <f t="shared" si="30"/>
        <v>#VALUE!</v>
      </c>
      <c r="AK73" t="e">
        <f t="shared" si="31"/>
        <v>#VALUE!</v>
      </c>
      <c r="AL73" s="23" t="e">
        <f t="shared" si="32"/>
        <v>#VALUE!</v>
      </c>
      <c r="AM73" s="20" t="str">
        <f>IF(ISBLANK('XYZ&gt;LLh'!B73),"",ATAN((AI73+$M$2*$I$2*SIN(AK73)^3)/(AJ73-$K$2*$H$2*COS(AK73)^3))* $G$2)</f>
        <v/>
      </c>
      <c r="AN73" t="str">
        <f>IF(ISBLANK('XYZ&gt;LLh'!B73),"",ATAN(AH73/AG73) * $G$2)</f>
        <v/>
      </c>
      <c r="AO73" t="str">
        <f>IF(ISBLANK('XYZ&gt;LLh'!B73),"", AJ73/ COS(AM73/$G$2) - AL73)</f>
        <v/>
      </c>
    </row>
    <row r="74" spans="1:41" x14ac:dyDescent="0.2">
      <c r="A74" s="17">
        <v>71</v>
      </c>
      <c r="B74" s="18" t="str">
        <f>IF(ISBLANK('LLh&gt;UTM'!B74),"",'LLh&gt;UTM'!B74)</f>
        <v/>
      </c>
      <c r="C74" s="18" t="str">
        <f>IF(ISBLANK('LLh&gt;UTM'!C74),"",'LLh&gt;UTM'!C74)</f>
        <v/>
      </c>
      <c r="D74" s="45" t="str">
        <f>IF(ISBLANK('LLh&gt;UTM'!D74),"",'LLh&gt;UTM'!D74)</f>
        <v/>
      </c>
      <c r="E74" s="33" t="str">
        <f>IF(ISBLANK('LLh&gt;UTM'!B74),"",SUM(P74:R74)+500000)</f>
        <v/>
      </c>
      <c r="F74" s="34" t="str">
        <f>IF(ISBLANK('LLh&gt;UTM'!B74),"",SUM(W74:Z74))</f>
        <v/>
      </c>
      <c r="G74" s="35" t="str">
        <f>IF(ISBLANK('LLh&gt;UTM'!B74),"",TRUNC((C74/6)+31))</f>
        <v/>
      </c>
      <c r="H74" s="1" t="e">
        <f t="shared" si="20"/>
        <v>#VALUE!</v>
      </c>
      <c r="I74" s="24" t="e">
        <f t="shared" si="21"/>
        <v>#VALUE!</v>
      </c>
      <c r="J74" t="e">
        <f>$N$2/SQRT(1+L74)</f>
        <v>#VALUE!</v>
      </c>
      <c r="K74" t="e">
        <f>$O$2*B74+$P$2*SIN((2*B74) / $G$2)+$Q$2*SIN((4*B74) / $G$2)+$R$2*SIN((6*B74) / $G$2)</f>
        <v>#VALUE!</v>
      </c>
      <c r="L74" t="e">
        <f>($M$2*COS(B74/$G$2)^2)</f>
        <v>#VALUE!</v>
      </c>
      <c r="M74" s="27" t="e">
        <f>$S$2/$G$2*J74*COS(B74/$G$2)</f>
        <v>#VALUE!</v>
      </c>
      <c r="N74" s="21" t="e">
        <f>$S$2/(6*$G$2^3) *J74*COS(B74/$G$2)^3*(1-TAN(B74/$G$2)^2+L74)</f>
        <v>#VALUE!</v>
      </c>
      <c r="O74" t="e">
        <f>$S$2/(120*$G$2^5)*J74*COS(B74/$G$2)^5* (5 - 18*TAN(B74/$G$2)^2 + TAN(B74/$G$2)^4 + L74*(14 - 58*TAN(B74/$G$2)^2) )</f>
        <v>#VALUE!</v>
      </c>
      <c r="P74" s="26" t="e">
        <f t="shared" si="22"/>
        <v>#VALUE!</v>
      </c>
      <c r="Q74" s="27" t="e">
        <f t="shared" si="23"/>
        <v>#VALUE!</v>
      </c>
      <c r="R74" s="38" t="e">
        <f t="shared" si="24"/>
        <v>#VALUE!</v>
      </c>
      <c r="S74" s="1" t="e">
        <f>$S$2*K74</f>
        <v>#VALUE!</v>
      </c>
      <c r="T74" s="1" t="e">
        <f>$S$2/(2*$G$2^2)*J74*COS(B74/$G$2)^2*TAN(B74/$G$2)</f>
        <v>#VALUE!</v>
      </c>
      <c r="U74" s="1" t="e">
        <f>$S$2/(24*$G$2^4)*J74*COS(B74/$G$2)^4 *TAN(B74/$G$2)*(5-TAN(B74/$G$2)^2 + 9*L74)</f>
        <v>#VALUE!</v>
      </c>
      <c r="V74" s="1" t="e">
        <f>$S$2/(720*$G$2^6) *J74*COS(B74/$G$2)^6 * TAN(B74/$G$2) * (61 -58*TAN(B74/$G$2)^2 + TAN(B74/$G$2)^4)</f>
        <v>#VALUE!</v>
      </c>
      <c r="W74" s="1" t="e">
        <f t="shared" si="25"/>
        <v>#VALUE!</v>
      </c>
      <c r="X74" s="1" t="e">
        <f t="shared" si="26"/>
        <v>#VALUE!</v>
      </c>
      <c r="Y74" s="39" t="e">
        <f t="shared" si="27"/>
        <v>#VALUE!</v>
      </c>
      <c r="Z74" s="1" t="e">
        <f t="shared" si="28"/>
        <v>#VALUE!</v>
      </c>
      <c r="AA74" s="23" t="e">
        <f t="shared" si="29"/>
        <v>#VALUE!</v>
      </c>
      <c r="AB74" t="str">
        <f>IF(ISBLANK('LLh&gt;UTM'!B74),"",($AA74+D74) * COS(B74/$G$2) * COS(C74/$G$2))</f>
        <v/>
      </c>
      <c r="AC74" t="str">
        <f>IF(ISBLANK('LLh&gt;UTM'!B74),"",($AA74+D74) * COS(B74/$G$2) * SIN(C74/$G$2))</f>
        <v/>
      </c>
      <c r="AD74" t="str">
        <f>IF(ISBLANK('LLh&gt;UTM'!B74),"",($AA74 * (1-$K$2)+D74) * SIN(B74/$G$2))</f>
        <v/>
      </c>
      <c r="AF74" s="17">
        <v>71</v>
      </c>
      <c r="AG74" s="56" t="str">
        <f>IF(ISBLANK('XYZ&gt;LLh'!B74),"",'XYZ&gt;LLh'!B74)</f>
        <v/>
      </c>
      <c r="AH74" s="56" t="str">
        <f>IF(ISBLANK('XYZ&gt;LLh'!B74),"",'XYZ&gt;LLh'!C74)</f>
        <v/>
      </c>
      <c r="AI74" s="56" t="str">
        <f>IF(ISBLANK('XYZ&gt;LLh'!B74),"",'XYZ&gt;LLh'!D74)</f>
        <v/>
      </c>
      <c r="AJ74" t="e">
        <f t="shared" si="30"/>
        <v>#VALUE!</v>
      </c>
      <c r="AK74" t="e">
        <f t="shared" si="31"/>
        <v>#VALUE!</v>
      </c>
      <c r="AL74" s="23" t="e">
        <f t="shared" si="32"/>
        <v>#VALUE!</v>
      </c>
      <c r="AM74" s="20" t="str">
        <f>IF(ISBLANK('XYZ&gt;LLh'!B74),"",ATAN((AI74+$M$2*$I$2*SIN(AK74)^3)/(AJ74-$K$2*$H$2*COS(AK74)^3))* $G$2)</f>
        <v/>
      </c>
      <c r="AN74" t="str">
        <f>IF(ISBLANK('XYZ&gt;LLh'!B74),"",ATAN(AH74/AG74) * $G$2)</f>
        <v/>
      </c>
      <c r="AO74" t="str">
        <f>IF(ISBLANK('XYZ&gt;LLh'!B74),"", AJ74/ COS(AM74/$G$2) - AL74)</f>
        <v/>
      </c>
    </row>
    <row r="75" spans="1:41" x14ac:dyDescent="0.2">
      <c r="A75" s="17">
        <v>72</v>
      </c>
      <c r="B75" s="18" t="str">
        <f>IF(ISBLANK('LLh&gt;UTM'!B75),"",'LLh&gt;UTM'!B75)</f>
        <v/>
      </c>
      <c r="C75" s="18" t="str">
        <f>IF(ISBLANK('LLh&gt;UTM'!C75),"",'LLh&gt;UTM'!C75)</f>
        <v/>
      </c>
      <c r="D75" s="45" t="str">
        <f>IF(ISBLANK('LLh&gt;UTM'!D75),"",'LLh&gt;UTM'!D75)</f>
        <v/>
      </c>
      <c r="E75" s="33" t="str">
        <f>IF(ISBLANK('LLh&gt;UTM'!B75),"",SUM(P75:R75)+500000)</f>
        <v/>
      </c>
      <c r="F75" s="34" t="str">
        <f>IF(ISBLANK('LLh&gt;UTM'!B75),"",SUM(W75:Z75))</f>
        <v/>
      </c>
      <c r="G75" s="35" t="str">
        <f>IF(ISBLANK('LLh&gt;UTM'!B75),"",TRUNC((C75/6)+31))</f>
        <v/>
      </c>
      <c r="H75" s="1" t="e">
        <f t="shared" si="20"/>
        <v>#VALUE!</v>
      </c>
      <c r="I75" s="24" t="e">
        <f t="shared" si="21"/>
        <v>#VALUE!</v>
      </c>
      <c r="J75" t="e">
        <f>$N$2/SQRT(1+L75)</f>
        <v>#VALUE!</v>
      </c>
      <c r="K75" t="e">
        <f>$O$2*B75+$P$2*SIN((2*B75) / $G$2)+$Q$2*SIN((4*B75) / $G$2)+$R$2*SIN((6*B75) / $G$2)</f>
        <v>#VALUE!</v>
      </c>
      <c r="L75" t="e">
        <f>($M$2*COS(B75/$G$2)^2)</f>
        <v>#VALUE!</v>
      </c>
      <c r="M75" s="27" t="e">
        <f>$S$2/$G$2*J75*COS(B75/$G$2)</f>
        <v>#VALUE!</v>
      </c>
      <c r="N75" s="21" t="e">
        <f>$S$2/(6*$G$2^3) *J75*COS(B75/$G$2)^3*(1-TAN(B75/$G$2)^2+L75)</f>
        <v>#VALUE!</v>
      </c>
      <c r="O75" t="e">
        <f>$S$2/(120*$G$2^5)*J75*COS(B75/$G$2)^5* (5 - 18*TAN(B75/$G$2)^2 + TAN(B75/$G$2)^4 + L75*(14 - 58*TAN(B75/$G$2)^2) )</f>
        <v>#VALUE!</v>
      </c>
      <c r="P75" s="26" t="e">
        <f t="shared" si="22"/>
        <v>#VALUE!</v>
      </c>
      <c r="Q75" s="27" t="e">
        <f t="shared" si="23"/>
        <v>#VALUE!</v>
      </c>
      <c r="R75" s="38" t="e">
        <f t="shared" si="24"/>
        <v>#VALUE!</v>
      </c>
      <c r="S75" s="1" t="e">
        <f>$S$2*K75</f>
        <v>#VALUE!</v>
      </c>
      <c r="T75" s="1" t="e">
        <f>$S$2/(2*$G$2^2)*J75*COS(B75/$G$2)^2*TAN(B75/$G$2)</f>
        <v>#VALUE!</v>
      </c>
      <c r="U75" s="1" t="e">
        <f>$S$2/(24*$G$2^4)*J75*COS(B75/$G$2)^4 *TAN(B75/$G$2)*(5-TAN(B75/$G$2)^2 + 9*L75)</f>
        <v>#VALUE!</v>
      </c>
      <c r="V75" s="1" t="e">
        <f>$S$2/(720*$G$2^6) *J75*COS(B75/$G$2)^6 * TAN(B75/$G$2) * (61 -58*TAN(B75/$G$2)^2 + TAN(B75/$G$2)^4)</f>
        <v>#VALUE!</v>
      </c>
      <c r="W75" s="1" t="e">
        <f t="shared" si="25"/>
        <v>#VALUE!</v>
      </c>
      <c r="X75" s="1" t="e">
        <f t="shared" si="26"/>
        <v>#VALUE!</v>
      </c>
      <c r="Y75" s="39" t="e">
        <f t="shared" si="27"/>
        <v>#VALUE!</v>
      </c>
      <c r="Z75" s="1" t="e">
        <f t="shared" si="28"/>
        <v>#VALUE!</v>
      </c>
      <c r="AA75" s="23" t="e">
        <f t="shared" si="29"/>
        <v>#VALUE!</v>
      </c>
      <c r="AB75" t="str">
        <f>IF(ISBLANK('LLh&gt;UTM'!B75),"",($AA75+D75) * COS(B75/$G$2) * COS(C75/$G$2))</f>
        <v/>
      </c>
      <c r="AC75" t="str">
        <f>IF(ISBLANK('LLh&gt;UTM'!B75),"",($AA75+D75) * COS(B75/$G$2) * SIN(C75/$G$2))</f>
        <v/>
      </c>
      <c r="AD75" t="str">
        <f>IF(ISBLANK('LLh&gt;UTM'!B75),"",($AA75 * (1-$K$2)+D75) * SIN(B75/$G$2))</f>
        <v/>
      </c>
      <c r="AF75" s="17">
        <v>72</v>
      </c>
      <c r="AG75" s="56" t="str">
        <f>IF(ISBLANK('XYZ&gt;LLh'!B75),"",'XYZ&gt;LLh'!B75)</f>
        <v/>
      </c>
      <c r="AH75" s="56" t="str">
        <f>IF(ISBLANK('XYZ&gt;LLh'!B75),"",'XYZ&gt;LLh'!C75)</f>
        <v/>
      </c>
      <c r="AI75" s="56" t="str">
        <f>IF(ISBLANK('XYZ&gt;LLh'!B75),"",'XYZ&gt;LLh'!D75)</f>
        <v/>
      </c>
      <c r="AJ75" t="e">
        <f t="shared" si="30"/>
        <v>#VALUE!</v>
      </c>
      <c r="AK75" t="e">
        <f t="shared" si="31"/>
        <v>#VALUE!</v>
      </c>
      <c r="AL75" s="23" t="e">
        <f t="shared" si="32"/>
        <v>#VALUE!</v>
      </c>
      <c r="AM75" s="20" t="str">
        <f>IF(ISBLANK('XYZ&gt;LLh'!B75),"",ATAN((AI75+$M$2*$I$2*SIN(AK75)^3)/(AJ75-$K$2*$H$2*COS(AK75)^3))* $G$2)</f>
        <v/>
      </c>
      <c r="AN75" t="str">
        <f>IF(ISBLANK('XYZ&gt;LLh'!B75),"",ATAN(AH75/AG75) * $G$2)</f>
        <v/>
      </c>
      <c r="AO75" t="str">
        <f>IF(ISBLANK('XYZ&gt;LLh'!B75),"", AJ75/ COS(AM75/$G$2) - AL75)</f>
        <v/>
      </c>
    </row>
    <row r="76" spans="1:41" x14ac:dyDescent="0.2">
      <c r="A76" s="17">
        <v>73</v>
      </c>
      <c r="B76" s="18" t="str">
        <f>IF(ISBLANK('LLh&gt;UTM'!B76),"",'LLh&gt;UTM'!B76)</f>
        <v/>
      </c>
      <c r="C76" s="18" t="str">
        <f>IF(ISBLANK('LLh&gt;UTM'!C76),"",'LLh&gt;UTM'!C76)</f>
        <v/>
      </c>
      <c r="D76" s="45" t="str">
        <f>IF(ISBLANK('LLh&gt;UTM'!D76),"",'LLh&gt;UTM'!D76)</f>
        <v/>
      </c>
      <c r="E76" s="33" t="str">
        <f>IF(ISBLANK('LLh&gt;UTM'!B76),"",SUM(P76:R76)+500000)</f>
        <v/>
      </c>
      <c r="F76" s="34" t="str">
        <f>IF(ISBLANK('LLh&gt;UTM'!B76),"",SUM(W76:Z76))</f>
        <v/>
      </c>
      <c r="G76" s="35" t="str">
        <f>IF(ISBLANK('LLh&gt;UTM'!B76),"",TRUNC((C76/6)+31))</f>
        <v/>
      </c>
      <c r="H76" s="1" t="e">
        <f t="shared" si="20"/>
        <v>#VALUE!</v>
      </c>
      <c r="I76" s="24" t="e">
        <f t="shared" si="21"/>
        <v>#VALUE!</v>
      </c>
      <c r="J76" t="e">
        <f>$N$2/SQRT(1+L76)</f>
        <v>#VALUE!</v>
      </c>
      <c r="K76" t="e">
        <f>$O$2*B76+$P$2*SIN((2*B76) / $G$2)+$Q$2*SIN((4*B76) / $G$2)+$R$2*SIN((6*B76) / $G$2)</f>
        <v>#VALUE!</v>
      </c>
      <c r="L76" t="e">
        <f>($M$2*COS(B76/$G$2)^2)</f>
        <v>#VALUE!</v>
      </c>
      <c r="M76" s="27" t="e">
        <f>$S$2/$G$2*J76*COS(B76/$G$2)</f>
        <v>#VALUE!</v>
      </c>
      <c r="N76" s="21" t="e">
        <f>$S$2/(6*$G$2^3) *J76*COS(B76/$G$2)^3*(1-TAN(B76/$G$2)^2+L76)</f>
        <v>#VALUE!</v>
      </c>
      <c r="O76" t="e">
        <f>$S$2/(120*$G$2^5)*J76*COS(B76/$G$2)^5* (5 - 18*TAN(B76/$G$2)^2 + TAN(B76/$G$2)^4 + L76*(14 - 58*TAN(B76/$G$2)^2) )</f>
        <v>#VALUE!</v>
      </c>
      <c r="P76" s="26" t="e">
        <f t="shared" si="22"/>
        <v>#VALUE!</v>
      </c>
      <c r="Q76" s="27" t="e">
        <f t="shared" si="23"/>
        <v>#VALUE!</v>
      </c>
      <c r="R76" s="38" t="e">
        <f t="shared" si="24"/>
        <v>#VALUE!</v>
      </c>
      <c r="S76" s="1" t="e">
        <f>$S$2*K76</f>
        <v>#VALUE!</v>
      </c>
      <c r="T76" s="1" t="e">
        <f>$S$2/(2*$G$2^2)*J76*COS(B76/$G$2)^2*TAN(B76/$G$2)</f>
        <v>#VALUE!</v>
      </c>
      <c r="U76" s="1" t="e">
        <f>$S$2/(24*$G$2^4)*J76*COS(B76/$G$2)^4 *TAN(B76/$G$2)*(5-TAN(B76/$G$2)^2 + 9*L76)</f>
        <v>#VALUE!</v>
      </c>
      <c r="V76" s="1" t="e">
        <f>$S$2/(720*$G$2^6) *J76*COS(B76/$G$2)^6 * TAN(B76/$G$2) * (61 -58*TAN(B76/$G$2)^2 + TAN(B76/$G$2)^4)</f>
        <v>#VALUE!</v>
      </c>
      <c r="W76" s="1" t="e">
        <f t="shared" si="25"/>
        <v>#VALUE!</v>
      </c>
      <c r="X76" s="1" t="e">
        <f t="shared" si="26"/>
        <v>#VALUE!</v>
      </c>
      <c r="Y76" s="39" t="e">
        <f t="shared" si="27"/>
        <v>#VALUE!</v>
      </c>
      <c r="Z76" s="1" t="e">
        <f t="shared" si="28"/>
        <v>#VALUE!</v>
      </c>
      <c r="AA76" s="23" t="e">
        <f t="shared" si="29"/>
        <v>#VALUE!</v>
      </c>
      <c r="AB76" t="str">
        <f>IF(ISBLANK('LLh&gt;UTM'!B76),"",($AA76+D76) * COS(B76/$G$2) * COS(C76/$G$2))</f>
        <v/>
      </c>
      <c r="AC76" t="str">
        <f>IF(ISBLANK('LLh&gt;UTM'!B76),"",($AA76+D76) * COS(B76/$G$2) * SIN(C76/$G$2))</f>
        <v/>
      </c>
      <c r="AD76" t="str">
        <f>IF(ISBLANK('LLh&gt;UTM'!B76),"",($AA76 * (1-$K$2)+D76) * SIN(B76/$G$2))</f>
        <v/>
      </c>
      <c r="AF76" s="17">
        <v>73</v>
      </c>
      <c r="AG76" s="56" t="str">
        <f>IF(ISBLANK('XYZ&gt;LLh'!B76),"",'XYZ&gt;LLh'!B76)</f>
        <v/>
      </c>
      <c r="AH76" s="56" t="str">
        <f>IF(ISBLANK('XYZ&gt;LLh'!B76),"",'XYZ&gt;LLh'!C76)</f>
        <v/>
      </c>
      <c r="AI76" s="56" t="str">
        <f>IF(ISBLANK('XYZ&gt;LLh'!B76),"",'XYZ&gt;LLh'!D76)</f>
        <v/>
      </c>
      <c r="AJ76" t="e">
        <f t="shared" si="30"/>
        <v>#VALUE!</v>
      </c>
      <c r="AK76" t="e">
        <f t="shared" si="31"/>
        <v>#VALUE!</v>
      </c>
      <c r="AL76" s="23" t="e">
        <f t="shared" si="32"/>
        <v>#VALUE!</v>
      </c>
      <c r="AM76" s="20" t="str">
        <f>IF(ISBLANK('XYZ&gt;LLh'!B76),"",ATAN((AI76+$M$2*$I$2*SIN(AK76)^3)/(AJ76-$K$2*$H$2*COS(AK76)^3))* $G$2)</f>
        <v/>
      </c>
      <c r="AN76" t="str">
        <f>IF(ISBLANK('XYZ&gt;LLh'!B76),"",ATAN(AH76/AG76) * $G$2)</f>
        <v/>
      </c>
      <c r="AO76" t="str">
        <f>IF(ISBLANK('XYZ&gt;LLh'!B76),"", AJ76/ COS(AM76/$G$2) - AL76)</f>
        <v/>
      </c>
    </row>
    <row r="77" spans="1:41" x14ac:dyDescent="0.2">
      <c r="A77" s="17">
        <v>74</v>
      </c>
      <c r="B77" s="18" t="str">
        <f>IF(ISBLANK('LLh&gt;UTM'!B77),"",'LLh&gt;UTM'!B77)</f>
        <v/>
      </c>
      <c r="C77" s="18" t="str">
        <f>IF(ISBLANK('LLh&gt;UTM'!C77),"",'LLh&gt;UTM'!C77)</f>
        <v/>
      </c>
      <c r="D77" s="45" t="str">
        <f>IF(ISBLANK('LLh&gt;UTM'!D77),"",'LLh&gt;UTM'!D77)</f>
        <v/>
      </c>
      <c r="E77" s="33" t="str">
        <f>IF(ISBLANK('LLh&gt;UTM'!B77),"",SUM(P77:R77)+500000)</f>
        <v/>
      </c>
      <c r="F77" s="34" t="str">
        <f>IF(ISBLANK('LLh&gt;UTM'!B77),"",SUM(W77:Z77))</f>
        <v/>
      </c>
      <c r="G77" s="35" t="str">
        <f>IF(ISBLANK('LLh&gt;UTM'!B77),"",TRUNC((C77/6)+31))</f>
        <v/>
      </c>
      <c r="H77" s="1" t="e">
        <f t="shared" si="20"/>
        <v>#VALUE!</v>
      </c>
      <c r="I77" s="24" t="e">
        <f t="shared" si="21"/>
        <v>#VALUE!</v>
      </c>
      <c r="J77" t="e">
        <f>$N$2/SQRT(1+L77)</f>
        <v>#VALUE!</v>
      </c>
      <c r="K77" t="e">
        <f>$O$2*B77+$P$2*SIN((2*B77) / $G$2)+$Q$2*SIN((4*B77) / $G$2)+$R$2*SIN((6*B77) / $G$2)</f>
        <v>#VALUE!</v>
      </c>
      <c r="L77" t="e">
        <f>($M$2*COS(B77/$G$2)^2)</f>
        <v>#VALUE!</v>
      </c>
      <c r="M77" s="27" t="e">
        <f>$S$2/$G$2*J77*COS(B77/$G$2)</f>
        <v>#VALUE!</v>
      </c>
      <c r="N77" s="21" t="e">
        <f>$S$2/(6*$G$2^3) *J77*COS(B77/$G$2)^3*(1-TAN(B77/$G$2)^2+L77)</f>
        <v>#VALUE!</v>
      </c>
      <c r="O77" t="e">
        <f>$S$2/(120*$G$2^5)*J77*COS(B77/$G$2)^5* (5 - 18*TAN(B77/$G$2)^2 + TAN(B77/$G$2)^4 + L77*(14 - 58*TAN(B77/$G$2)^2) )</f>
        <v>#VALUE!</v>
      </c>
      <c r="P77" s="26" t="e">
        <f t="shared" si="22"/>
        <v>#VALUE!</v>
      </c>
      <c r="Q77" s="27" t="e">
        <f t="shared" si="23"/>
        <v>#VALUE!</v>
      </c>
      <c r="R77" s="38" t="e">
        <f t="shared" si="24"/>
        <v>#VALUE!</v>
      </c>
      <c r="S77" s="1" t="e">
        <f>$S$2*K77</f>
        <v>#VALUE!</v>
      </c>
      <c r="T77" s="1" t="e">
        <f>$S$2/(2*$G$2^2)*J77*COS(B77/$G$2)^2*TAN(B77/$G$2)</f>
        <v>#VALUE!</v>
      </c>
      <c r="U77" s="1" t="e">
        <f>$S$2/(24*$G$2^4)*J77*COS(B77/$G$2)^4 *TAN(B77/$G$2)*(5-TAN(B77/$G$2)^2 + 9*L77)</f>
        <v>#VALUE!</v>
      </c>
      <c r="V77" s="1" t="e">
        <f>$S$2/(720*$G$2^6) *J77*COS(B77/$G$2)^6 * TAN(B77/$G$2) * (61 -58*TAN(B77/$G$2)^2 + TAN(B77/$G$2)^4)</f>
        <v>#VALUE!</v>
      </c>
      <c r="W77" s="1" t="e">
        <f t="shared" si="25"/>
        <v>#VALUE!</v>
      </c>
      <c r="X77" s="1" t="e">
        <f t="shared" si="26"/>
        <v>#VALUE!</v>
      </c>
      <c r="Y77" s="39" t="e">
        <f t="shared" si="27"/>
        <v>#VALUE!</v>
      </c>
      <c r="Z77" s="1" t="e">
        <f t="shared" si="28"/>
        <v>#VALUE!</v>
      </c>
      <c r="AA77" s="23" t="e">
        <f t="shared" si="29"/>
        <v>#VALUE!</v>
      </c>
      <c r="AB77" t="str">
        <f>IF(ISBLANK('LLh&gt;UTM'!B77),"",($AA77+D77) * COS(B77/$G$2) * COS(C77/$G$2))</f>
        <v/>
      </c>
      <c r="AC77" t="str">
        <f>IF(ISBLANK('LLh&gt;UTM'!B77),"",($AA77+D77) * COS(B77/$G$2) * SIN(C77/$G$2))</f>
        <v/>
      </c>
      <c r="AD77" t="str">
        <f>IF(ISBLANK('LLh&gt;UTM'!B77),"",($AA77 * (1-$K$2)+D77) * SIN(B77/$G$2))</f>
        <v/>
      </c>
      <c r="AF77" s="17">
        <v>74</v>
      </c>
      <c r="AG77" s="56" t="str">
        <f>IF(ISBLANK('XYZ&gt;LLh'!B77),"",'XYZ&gt;LLh'!B77)</f>
        <v/>
      </c>
      <c r="AH77" s="56" t="str">
        <f>IF(ISBLANK('XYZ&gt;LLh'!B77),"",'XYZ&gt;LLh'!C77)</f>
        <v/>
      </c>
      <c r="AI77" s="56" t="str">
        <f>IF(ISBLANK('XYZ&gt;LLh'!B77),"",'XYZ&gt;LLh'!D77)</f>
        <v/>
      </c>
      <c r="AJ77" t="e">
        <f t="shared" si="30"/>
        <v>#VALUE!</v>
      </c>
      <c r="AK77" t="e">
        <f t="shared" si="31"/>
        <v>#VALUE!</v>
      </c>
      <c r="AL77" s="23" t="e">
        <f t="shared" si="32"/>
        <v>#VALUE!</v>
      </c>
      <c r="AM77" s="20" t="str">
        <f>IF(ISBLANK('XYZ&gt;LLh'!B77),"",ATAN((AI77+$M$2*$I$2*SIN(AK77)^3)/(AJ77-$K$2*$H$2*COS(AK77)^3))* $G$2)</f>
        <v/>
      </c>
      <c r="AN77" t="str">
        <f>IF(ISBLANK('XYZ&gt;LLh'!B77),"",ATAN(AH77/AG77) * $G$2)</f>
        <v/>
      </c>
      <c r="AO77" t="str">
        <f>IF(ISBLANK('XYZ&gt;LLh'!B77),"", AJ77/ COS(AM77/$G$2) - AL77)</f>
        <v/>
      </c>
    </row>
    <row r="78" spans="1:41" x14ac:dyDescent="0.2">
      <c r="A78" s="17">
        <v>75</v>
      </c>
      <c r="B78" s="18" t="str">
        <f>IF(ISBLANK('LLh&gt;UTM'!B78),"",'LLh&gt;UTM'!B78)</f>
        <v/>
      </c>
      <c r="C78" s="18" t="str">
        <f>IF(ISBLANK('LLh&gt;UTM'!C78),"",'LLh&gt;UTM'!C78)</f>
        <v/>
      </c>
      <c r="D78" s="45" t="str">
        <f>IF(ISBLANK('LLh&gt;UTM'!D78),"",'LLh&gt;UTM'!D78)</f>
        <v/>
      </c>
      <c r="E78" s="33" t="str">
        <f>IF(ISBLANK('LLh&gt;UTM'!B78),"",SUM(P78:R78)+500000)</f>
        <v/>
      </c>
      <c r="F78" s="34" t="str">
        <f>IF(ISBLANK('LLh&gt;UTM'!B78),"",SUM(W78:Z78))</f>
        <v/>
      </c>
      <c r="G78" s="35" t="str">
        <f>IF(ISBLANK('LLh&gt;UTM'!B78),"",TRUNC((C78/6)+31))</f>
        <v/>
      </c>
      <c r="H78" s="1" t="e">
        <f t="shared" si="20"/>
        <v>#VALUE!</v>
      </c>
      <c r="I78" s="24" t="e">
        <f t="shared" si="21"/>
        <v>#VALUE!</v>
      </c>
      <c r="J78" t="e">
        <f>$N$2/SQRT(1+L78)</f>
        <v>#VALUE!</v>
      </c>
      <c r="K78" t="e">
        <f>$O$2*B78+$P$2*SIN((2*B78) / $G$2)+$Q$2*SIN((4*B78) / $G$2)+$R$2*SIN((6*B78) / $G$2)</f>
        <v>#VALUE!</v>
      </c>
      <c r="L78" t="e">
        <f>($M$2*COS(B78/$G$2)^2)</f>
        <v>#VALUE!</v>
      </c>
      <c r="M78" s="27" t="e">
        <f>$S$2/$G$2*J78*COS(B78/$G$2)</f>
        <v>#VALUE!</v>
      </c>
      <c r="N78" s="21" t="e">
        <f>$S$2/(6*$G$2^3) *J78*COS(B78/$G$2)^3*(1-TAN(B78/$G$2)^2+L78)</f>
        <v>#VALUE!</v>
      </c>
      <c r="O78" t="e">
        <f>$S$2/(120*$G$2^5)*J78*COS(B78/$G$2)^5* (5 - 18*TAN(B78/$G$2)^2 + TAN(B78/$G$2)^4 + L78*(14 - 58*TAN(B78/$G$2)^2) )</f>
        <v>#VALUE!</v>
      </c>
      <c r="P78" s="26" t="e">
        <f t="shared" si="22"/>
        <v>#VALUE!</v>
      </c>
      <c r="Q78" s="27" t="e">
        <f t="shared" si="23"/>
        <v>#VALUE!</v>
      </c>
      <c r="R78" s="38" t="e">
        <f t="shared" si="24"/>
        <v>#VALUE!</v>
      </c>
      <c r="S78" s="1" t="e">
        <f>$S$2*K78</f>
        <v>#VALUE!</v>
      </c>
      <c r="T78" s="1" t="e">
        <f>$S$2/(2*$G$2^2)*J78*COS(B78/$G$2)^2*TAN(B78/$G$2)</f>
        <v>#VALUE!</v>
      </c>
      <c r="U78" s="1" t="e">
        <f>$S$2/(24*$G$2^4)*J78*COS(B78/$G$2)^4 *TAN(B78/$G$2)*(5-TAN(B78/$G$2)^2 + 9*L78)</f>
        <v>#VALUE!</v>
      </c>
      <c r="V78" s="1" t="e">
        <f>$S$2/(720*$G$2^6) *J78*COS(B78/$G$2)^6 * TAN(B78/$G$2) * (61 -58*TAN(B78/$G$2)^2 + TAN(B78/$G$2)^4)</f>
        <v>#VALUE!</v>
      </c>
      <c r="W78" s="1" t="e">
        <f t="shared" si="25"/>
        <v>#VALUE!</v>
      </c>
      <c r="X78" s="1" t="e">
        <f t="shared" si="26"/>
        <v>#VALUE!</v>
      </c>
      <c r="Y78" s="39" t="e">
        <f t="shared" si="27"/>
        <v>#VALUE!</v>
      </c>
      <c r="Z78" s="1" t="e">
        <f t="shared" si="28"/>
        <v>#VALUE!</v>
      </c>
      <c r="AA78" s="23" t="e">
        <f t="shared" si="29"/>
        <v>#VALUE!</v>
      </c>
      <c r="AB78" t="str">
        <f>IF(ISBLANK('LLh&gt;UTM'!B78),"",($AA78+D78) * COS(B78/$G$2) * COS(C78/$G$2))</f>
        <v/>
      </c>
      <c r="AC78" t="str">
        <f>IF(ISBLANK('LLh&gt;UTM'!B78),"",($AA78+D78) * COS(B78/$G$2) * SIN(C78/$G$2))</f>
        <v/>
      </c>
      <c r="AD78" t="str">
        <f>IF(ISBLANK('LLh&gt;UTM'!B78),"",($AA78 * (1-$K$2)+D78) * SIN(B78/$G$2))</f>
        <v/>
      </c>
      <c r="AF78" s="17">
        <v>75</v>
      </c>
      <c r="AG78" s="56" t="str">
        <f>IF(ISBLANK('XYZ&gt;LLh'!B78),"",'XYZ&gt;LLh'!B78)</f>
        <v/>
      </c>
      <c r="AH78" s="56" t="str">
        <f>IF(ISBLANK('XYZ&gt;LLh'!B78),"",'XYZ&gt;LLh'!C78)</f>
        <v/>
      </c>
      <c r="AI78" s="56" t="str">
        <f>IF(ISBLANK('XYZ&gt;LLh'!B78),"",'XYZ&gt;LLh'!D78)</f>
        <v/>
      </c>
      <c r="AJ78" t="e">
        <f t="shared" si="30"/>
        <v>#VALUE!</v>
      </c>
      <c r="AK78" t="e">
        <f t="shared" si="31"/>
        <v>#VALUE!</v>
      </c>
      <c r="AL78" s="23" t="e">
        <f t="shared" si="32"/>
        <v>#VALUE!</v>
      </c>
      <c r="AM78" s="20" t="str">
        <f>IF(ISBLANK('XYZ&gt;LLh'!B78),"",ATAN((AI78+$M$2*$I$2*SIN(AK78)^3)/(AJ78-$K$2*$H$2*COS(AK78)^3))* $G$2)</f>
        <v/>
      </c>
      <c r="AN78" t="str">
        <f>IF(ISBLANK('XYZ&gt;LLh'!B78),"",ATAN(AH78/AG78) * $G$2)</f>
        <v/>
      </c>
      <c r="AO78" t="str">
        <f>IF(ISBLANK('XYZ&gt;LLh'!B78),"", AJ78/ COS(AM78/$G$2) - AL78)</f>
        <v/>
      </c>
    </row>
    <row r="79" spans="1:41" x14ac:dyDescent="0.2">
      <c r="A79" s="17">
        <v>76</v>
      </c>
      <c r="B79" s="18" t="str">
        <f>IF(ISBLANK('LLh&gt;UTM'!B79),"",'LLh&gt;UTM'!B79)</f>
        <v/>
      </c>
      <c r="C79" s="18" t="str">
        <f>IF(ISBLANK('LLh&gt;UTM'!C79),"",'LLh&gt;UTM'!C79)</f>
        <v/>
      </c>
      <c r="D79" s="45" t="str">
        <f>IF(ISBLANK('LLh&gt;UTM'!D79),"",'LLh&gt;UTM'!D79)</f>
        <v/>
      </c>
      <c r="E79" s="33" t="str">
        <f>IF(ISBLANK('LLh&gt;UTM'!B79),"",SUM(P79:R79)+500000)</f>
        <v/>
      </c>
      <c r="F79" s="34" t="str">
        <f>IF(ISBLANK('LLh&gt;UTM'!B79),"",SUM(W79:Z79))</f>
        <v/>
      </c>
      <c r="G79" s="35" t="str">
        <f>IF(ISBLANK('LLh&gt;UTM'!B79),"",TRUNC((C79/6)+31))</f>
        <v/>
      </c>
      <c r="H79" s="1" t="e">
        <f t="shared" si="20"/>
        <v>#VALUE!</v>
      </c>
      <c r="I79" s="24" t="e">
        <f t="shared" si="21"/>
        <v>#VALUE!</v>
      </c>
      <c r="J79" t="e">
        <f>$N$2/SQRT(1+L79)</f>
        <v>#VALUE!</v>
      </c>
      <c r="K79" t="e">
        <f>$O$2*B79+$P$2*SIN((2*B79) / $G$2)+$Q$2*SIN((4*B79) / $G$2)+$R$2*SIN((6*B79) / $G$2)</f>
        <v>#VALUE!</v>
      </c>
      <c r="L79" t="e">
        <f>($M$2*COS(B79/$G$2)^2)</f>
        <v>#VALUE!</v>
      </c>
      <c r="M79" s="27" t="e">
        <f>$S$2/$G$2*J79*COS(B79/$G$2)</f>
        <v>#VALUE!</v>
      </c>
      <c r="N79" s="21" t="e">
        <f>$S$2/(6*$G$2^3) *J79*COS(B79/$G$2)^3*(1-TAN(B79/$G$2)^2+L79)</f>
        <v>#VALUE!</v>
      </c>
      <c r="O79" t="e">
        <f>$S$2/(120*$G$2^5)*J79*COS(B79/$G$2)^5* (5 - 18*TAN(B79/$G$2)^2 + TAN(B79/$G$2)^4 + L79*(14 - 58*TAN(B79/$G$2)^2) )</f>
        <v>#VALUE!</v>
      </c>
      <c r="P79" s="26" t="e">
        <f t="shared" si="22"/>
        <v>#VALUE!</v>
      </c>
      <c r="Q79" s="27" t="e">
        <f t="shared" si="23"/>
        <v>#VALUE!</v>
      </c>
      <c r="R79" s="38" t="e">
        <f t="shared" si="24"/>
        <v>#VALUE!</v>
      </c>
      <c r="S79" s="1" t="e">
        <f>$S$2*K79</f>
        <v>#VALUE!</v>
      </c>
      <c r="T79" s="1" t="e">
        <f>$S$2/(2*$G$2^2)*J79*COS(B79/$G$2)^2*TAN(B79/$G$2)</f>
        <v>#VALUE!</v>
      </c>
      <c r="U79" s="1" t="e">
        <f>$S$2/(24*$G$2^4)*J79*COS(B79/$G$2)^4 *TAN(B79/$G$2)*(5-TAN(B79/$G$2)^2 + 9*L79)</f>
        <v>#VALUE!</v>
      </c>
      <c r="V79" s="1" t="e">
        <f>$S$2/(720*$G$2^6) *J79*COS(B79/$G$2)^6 * TAN(B79/$G$2) * (61 -58*TAN(B79/$G$2)^2 + TAN(B79/$G$2)^4)</f>
        <v>#VALUE!</v>
      </c>
      <c r="W79" s="1" t="e">
        <f t="shared" si="25"/>
        <v>#VALUE!</v>
      </c>
      <c r="X79" s="1" t="e">
        <f t="shared" si="26"/>
        <v>#VALUE!</v>
      </c>
      <c r="Y79" s="39" t="e">
        <f t="shared" si="27"/>
        <v>#VALUE!</v>
      </c>
      <c r="Z79" s="1" t="e">
        <f t="shared" si="28"/>
        <v>#VALUE!</v>
      </c>
      <c r="AA79" s="23" t="e">
        <f t="shared" si="29"/>
        <v>#VALUE!</v>
      </c>
      <c r="AB79" t="str">
        <f>IF(ISBLANK('LLh&gt;UTM'!B79),"",($AA79+D79) * COS(B79/$G$2) * COS(C79/$G$2))</f>
        <v/>
      </c>
      <c r="AC79" t="str">
        <f>IF(ISBLANK('LLh&gt;UTM'!B79),"",($AA79+D79) * COS(B79/$G$2) * SIN(C79/$G$2))</f>
        <v/>
      </c>
      <c r="AD79" t="str">
        <f>IF(ISBLANK('LLh&gt;UTM'!B79),"",($AA79 * (1-$K$2)+D79) * SIN(B79/$G$2))</f>
        <v/>
      </c>
      <c r="AF79" s="17">
        <v>76</v>
      </c>
      <c r="AG79" s="56" t="str">
        <f>IF(ISBLANK('XYZ&gt;LLh'!B79),"",'XYZ&gt;LLh'!B79)</f>
        <v/>
      </c>
      <c r="AH79" s="56" t="str">
        <f>IF(ISBLANK('XYZ&gt;LLh'!B79),"",'XYZ&gt;LLh'!C79)</f>
        <v/>
      </c>
      <c r="AI79" s="56" t="str">
        <f>IF(ISBLANK('XYZ&gt;LLh'!B79),"",'XYZ&gt;LLh'!D79)</f>
        <v/>
      </c>
      <c r="AJ79" t="e">
        <f t="shared" si="30"/>
        <v>#VALUE!</v>
      </c>
      <c r="AK79" t="e">
        <f t="shared" si="31"/>
        <v>#VALUE!</v>
      </c>
      <c r="AL79" s="23" t="e">
        <f t="shared" si="32"/>
        <v>#VALUE!</v>
      </c>
      <c r="AM79" s="20" t="str">
        <f>IF(ISBLANK('XYZ&gt;LLh'!B79),"",ATAN((AI79+$M$2*$I$2*SIN(AK79)^3)/(AJ79-$K$2*$H$2*COS(AK79)^3))* $G$2)</f>
        <v/>
      </c>
      <c r="AN79" t="str">
        <f>IF(ISBLANK('XYZ&gt;LLh'!B79),"",ATAN(AH79/AG79) * $G$2)</f>
        <v/>
      </c>
      <c r="AO79" t="str">
        <f>IF(ISBLANK('XYZ&gt;LLh'!B79),"", AJ79/ COS(AM79/$G$2) - AL79)</f>
        <v/>
      </c>
    </row>
    <row r="80" spans="1:41" x14ac:dyDescent="0.2">
      <c r="A80" s="17">
        <v>77</v>
      </c>
      <c r="B80" s="18" t="str">
        <f>IF(ISBLANK('LLh&gt;UTM'!B80),"",'LLh&gt;UTM'!B80)</f>
        <v/>
      </c>
      <c r="C80" s="18" t="str">
        <f>IF(ISBLANK('LLh&gt;UTM'!C80),"",'LLh&gt;UTM'!C80)</f>
        <v/>
      </c>
      <c r="D80" s="45" t="str">
        <f>IF(ISBLANK('LLh&gt;UTM'!D80),"",'LLh&gt;UTM'!D80)</f>
        <v/>
      </c>
      <c r="E80" s="33" t="str">
        <f>IF(ISBLANK('LLh&gt;UTM'!B80),"",SUM(P80:R80)+500000)</f>
        <v/>
      </c>
      <c r="F80" s="34" t="str">
        <f>IF(ISBLANK('LLh&gt;UTM'!B80),"",SUM(W80:Z80))</f>
        <v/>
      </c>
      <c r="G80" s="35" t="str">
        <f>IF(ISBLANK('LLh&gt;UTM'!B80),"",TRUNC((C80/6)+31))</f>
        <v/>
      </c>
      <c r="H80" s="1" t="e">
        <f t="shared" si="20"/>
        <v>#VALUE!</v>
      </c>
      <c r="I80" s="24" t="e">
        <f t="shared" si="21"/>
        <v>#VALUE!</v>
      </c>
      <c r="J80" t="e">
        <f>$N$2/SQRT(1+L80)</f>
        <v>#VALUE!</v>
      </c>
      <c r="K80" t="e">
        <f>$O$2*B80+$P$2*SIN((2*B80) / $G$2)+$Q$2*SIN((4*B80) / $G$2)+$R$2*SIN((6*B80) / $G$2)</f>
        <v>#VALUE!</v>
      </c>
      <c r="L80" t="e">
        <f>($M$2*COS(B80/$G$2)^2)</f>
        <v>#VALUE!</v>
      </c>
      <c r="M80" s="27" t="e">
        <f>$S$2/$G$2*J80*COS(B80/$G$2)</f>
        <v>#VALUE!</v>
      </c>
      <c r="N80" s="21" t="e">
        <f>$S$2/(6*$G$2^3) *J80*COS(B80/$G$2)^3*(1-TAN(B80/$G$2)^2+L80)</f>
        <v>#VALUE!</v>
      </c>
      <c r="O80" t="e">
        <f>$S$2/(120*$G$2^5)*J80*COS(B80/$G$2)^5* (5 - 18*TAN(B80/$G$2)^2 + TAN(B80/$G$2)^4 + L80*(14 - 58*TAN(B80/$G$2)^2) )</f>
        <v>#VALUE!</v>
      </c>
      <c r="P80" s="26" t="e">
        <f t="shared" si="22"/>
        <v>#VALUE!</v>
      </c>
      <c r="Q80" s="27" t="e">
        <f t="shared" si="23"/>
        <v>#VALUE!</v>
      </c>
      <c r="R80" s="38" t="e">
        <f t="shared" si="24"/>
        <v>#VALUE!</v>
      </c>
      <c r="S80" s="1" t="e">
        <f>$S$2*K80</f>
        <v>#VALUE!</v>
      </c>
      <c r="T80" s="1" t="e">
        <f>$S$2/(2*$G$2^2)*J80*COS(B80/$G$2)^2*TAN(B80/$G$2)</f>
        <v>#VALUE!</v>
      </c>
      <c r="U80" s="1" t="e">
        <f>$S$2/(24*$G$2^4)*J80*COS(B80/$G$2)^4 *TAN(B80/$G$2)*(5-TAN(B80/$G$2)^2 + 9*L80)</f>
        <v>#VALUE!</v>
      </c>
      <c r="V80" s="1" t="e">
        <f>$S$2/(720*$G$2^6) *J80*COS(B80/$G$2)^6 * TAN(B80/$G$2) * (61 -58*TAN(B80/$G$2)^2 + TAN(B80/$G$2)^4)</f>
        <v>#VALUE!</v>
      </c>
      <c r="W80" s="1" t="e">
        <f t="shared" si="25"/>
        <v>#VALUE!</v>
      </c>
      <c r="X80" s="1" t="e">
        <f t="shared" si="26"/>
        <v>#VALUE!</v>
      </c>
      <c r="Y80" s="39" t="e">
        <f t="shared" si="27"/>
        <v>#VALUE!</v>
      </c>
      <c r="Z80" s="1" t="e">
        <f t="shared" si="28"/>
        <v>#VALUE!</v>
      </c>
      <c r="AA80" s="23" t="e">
        <f t="shared" si="29"/>
        <v>#VALUE!</v>
      </c>
      <c r="AB80" t="str">
        <f>IF(ISBLANK('LLh&gt;UTM'!B80),"",($AA80+D80) * COS(B80/$G$2) * COS(C80/$G$2))</f>
        <v/>
      </c>
      <c r="AC80" t="str">
        <f>IF(ISBLANK('LLh&gt;UTM'!B80),"",($AA80+D80) * COS(B80/$G$2) * SIN(C80/$G$2))</f>
        <v/>
      </c>
      <c r="AD80" t="str">
        <f>IF(ISBLANK('LLh&gt;UTM'!B80),"",($AA80 * (1-$K$2)+D80) * SIN(B80/$G$2))</f>
        <v/>
      </c>
      <c r="AF80" s="17">
        <v>77</v>
      </c>
      <c r="AG80" s="56" t="str">
        <f>IF(ISBLANK('XYZ&gt;LLh'!B80),"",'XYZ&gt;LLh'!B80)</f>
        <v/>
      </c>
      <c r="AH80" s="56" t="str">
        <f>IF(ISBLANK('XYZ&gt;LLh'!B80),"",'XYZ&gt;LLh'!C80)</f>
        <v/>
      </c>
      <c r="AI80" s="56" t="str">
        <f>IF(ISBLANK('XYZ&gt;LLh'!B80),"",'XYZ&gt;LLh'!D80)</f>
        <v/>
      </c>
      <c r="AJ80" t="e">
        <f t="shared" si="30"/>
        <v>#VALUE!</v>
      </c>
      <c r="AK80" t="e">
        <f t="shared" si="31"/>
        <v>#VALUE!</v>
      </c>
      <c r="AL80" s="23" t="e">
        <f t="shared" si="32"/>
        <v>#VALUE!</v>
      </c>
      <c r="AM80" s="20" t="str">
        <f>IF(ISBLANK('XYZ&gt;LLh'!B80),"",ATAN((AI80+$M$2*$I$2*SIN(AK80)^3)/(AJ80-$K$2*$H$2*COS(AK80)^3))* $G$2)</f>
        <v/>
      </c>
      <c r="AN80" t="str">
        <f>IF(ISBLANK('XYZ&gt;LLh'!B80),"",ATAN(AH80/AG80) * $G$2)</f>
        <v/>
      </c>
      <c r="AO80" t="str">
        <f>IF(ISBLANK('XYZ&gt;LLh'!B80),"", AJ80/ COS(AM80/$G$2) - AL80)</f>
        <v/>
      </c>
    </row>
    <row r="81" spans="1:41" x14ac:dyDescent="0.2">
      <c r="A81" s="17">
        <v>78</v>
      </c>
      <c r="B81" s="18" t="str">
        <f>IF(ISBLANK('LLh&gt;UTM'!B81),"",'LLh&gt;UTM'!B81)</f>
        <v/>
      </c>
      <c r="C81" s="18" t="str">
        <f>IF(ISBLANK('LLh&gt;UTM'!C81),"",'LLh&gt;UTM'!C81)</f>
        <v/>
      </c>
      <c r="D81" s="45" t="str">
        <f>IF(ISBLANK('LLh&gt;UTM'!D81),"",'LLh&gt;UTM'!D81)</f>
        <v/>
      </c>
      <c r="E81" s="33" t="str">
        <f>IF(ISBLANK('LLh&gt;UTM'!B81),"",SUM(P81:R81)+500000)</f>
        <v/>
      </c>
      <c r="F81" s="34" t="str">
        <f>IF(ISBLANK('LLh&gt;UTM'!B81),"",SUM(W81:Z81))</f>
        <v/>
      </c>
      <c r="G81" s="35" t="str">
        <f>IF(ISBLANK('LLh&gt;UTM'!B81),"",TRUNC((C81/6)+31))</f>
        <v/>
      </c>
      <c r="H81" s="1" t="e">
        <f t="shared" si="20"/>
        <v>#VALUE!</v>
      </c>
      <c r="I81" s="24" t="e">
        <f t="shared" si="21"/>
        <v>#VALUE!</v>
      </c>
      <c r="J81" t="e">
        <f>$N$2/SQRT(1+L81)</f>
        <v>#VALUE!</v>
      </c>
      <c r="K81" t="e">
        <f>$O$2*B81+$P$2*SIN((2*B81) / $G$2)+$Q$2*SIN((4*B81) / $G$2)+$R$2*SIN((6*B81) / $G$2)</f>
        <v>#VALUE!</v>
      </c>
      <c r="L81" t="e">
        <f>($M$2*COS(B81/$G$2)^2)</f>
        <v>#VALUE!</v>
      </c>
      <c r="M81" s="27" t="e">
        <f>$S$2/$G$2*J81*COS(B81/$G$2)</f>
        <v>#VALUE!</v>
      </c>
      <c r="N81" s="21" t="e">
        <f>$S$2/(6*$G$2^3) *J81*COS(B81/$G$2)^3*(1-TAN(B81/$G$2)^2+L81)</f>
        <v>#VALUE!</v>
      </c>
      <c r="O81" t="e">
        <f>$S$2/(120*$G$2^5)*J81*COS(B81/$G$2)^5* (5 - 18*TAN(B81/$G$2)^2 + TAN(B81/$G$2)^4 + L81*(14 - 58*TAN(B81/$G$2)^2) )</f>
        <v>#VALUE!</v>
      </c>
      <c r="P81" s="26" t="e">
        <f t="shared" si="22"/>
        <v>#VALUE!</v>
      </c>
      <c r="Q81" s="27" t="e">
        <f t="shared" si="23"/>
        <v>#VALUE!</v>
      </c>
      <c r="R81" s="38" t="e">
        <f t="shared" si="24"/>
        <v>#VALUE!</v>
      </c>
      <c r="S81" s="1" t="e">
        <f>$S$2*K81</f>
        <v>#VALUE!</v>
      </c>
      <c r="T81" s="1" t="e">
        <f>$S$2/(2*$G$2^2)*J81*COS(B81/$G$2)^2*TAN(B81/$G$2)</f>
        <v>#VALUE!</v>
      </c>
      <c r="U81" s="1" t="e">
        <f>$S$2/(24*$G$2^4)*J81*COS(B81/$G$2)^4 *TAN(B81/$G$2)*(5-TAN(B81/$G$2)^2 + 9*L81)</f>
        <v>#VALUE!</v>
      </c>
      <c r="V81" s="1" t="e">
        <f>$S$2/(720*$G$2^6) *J81*COS(B81/$G$2)^6 * TAN(B81/$G$2) * (61 -58*TAN(B81/$G$2)^2 + TAN(B81/$G$2)^4)</f>
        <v>#VALUE!</v>
      </c>
      <c r="W81" s="1" t="e">
        <f t="shared" si="25"/>
        <v>#VALUE!</v>
      </c>
      <c r="X81" s="1" t="e">
        <f t="shared" si="26"/>
        <v>#VALUE!</v>
      </c>
      <c r="Y81" s="39" t="e">
        <f t="shared" si="27"/>
        <v>#VALUE!</v>
      </c>
      <c r="Z81" s="1" t="e">
        <f t="shared" si="28"/>
        <v>#VALUE!</v>
      </c>
      <c r="AA81" s="23" t="e">
        <f t="shared" si="29"/>
        <v>#VALUE!</v>
      </c>
      <c r="AB81" t="str">
        <f>IF(ISBLANK('LLh&gt;UTM'!B81),"",($AA81+D81) * COS(B81/$G$2) * COS(C81/$G$2))</f>
        <v/>
      </c>
      <c r="AC81" t="str">
        <f>IF(ISBLANK('LLh&gt;UTM'!B81),"",($AA81+D81) * COS(B81/$G$2) * SIN(C81/$G$2))</f>
        <v/>
      </c>
      <c r="AD81" t="str">
        <f>IF(ISBLANK('LLh&gt;UTM'!B81),"",($AA81 * (1-$K$2)+D81) * SIN(B81/$G$2))</f>
        <v/>
      </c>
      <c r="AF81" s="17">
        <v>78</v>
      </c>
      <c r="AG81" s="56" t="str">
        <f>IF(ISBLANK('XYZ&gt;LLh'!B81),"",'XYZ&gt;LLh'!B81)</f>
        <v/>
      </c>
      <c r="AH81" s="56" t="str">
        <f>IF(ISBLANK('XYZ&gt;LLh'!B81),"",'XYZ&gt;LLh'!C81)</f>
        <v/>
      </c>
      <c r="AI81" s="56" t="str">
        <f>IF(ISBLANK('XYZ&gt;LLh'!B81),"",'XYZ&gt;LLh'!D81)</f>
        <v/>
      </c>
      <c r="AJ81" t="e">
        <f t="shared" si="30"/>
        <v>#VALUE!</v>
      </c>
      <c r="AK81" t="e">
        <f t="shared" si="31"/>
        <v>#VALUE!</v>
      </c>
      <c r="AL81" s="23" t="e">
        <f t="shared" si="32"/>
        <v>#VALUE!</v>
      </c>
      <c r="AM81" s="20" t="str">
        <f>IF(ISBLANK('XYZ&gt;LLh'!B81),"",ATAN((AI81+$M$2*$I$2*SIN(AK81)^3)/(AJ81-$K$2*$H$2*COS(AK81)^3))* $G$2)</f>
        <v/>
      </c>
      <c r="AN81" t="str">
        <f>IF(ISBLANK('XYZ&gt;LLh'!B81),"",ATAN(AH81/AG81) * $G$2)</f>
        <v/>
      </c>
      <c r="AO81" t="str">
        <f>IF(ISBLANK('XYZ&gt;LLh'!B81),"", AJ81/ COS(AM81/$G$2) - AL81)</f>
        <v/>
      </c>
    </row>
    <row r="82" spans="1:41" x14ac:dyDescent="0.2">
      <c r="A82" s="17">
        <v>79</v>
      </c>
      <c r="B82" s="18" t="str">
        <f>IF(ISBLANK('LLh&gt;UTM'!B82),"",'LLh&gt;UTM'!B82)</f>
        <v/>
      </c>
      <c r="C82" s="18" t="str">
        <f>IF(ISBLANK('LLh&gt;UTM'!C82),"",'LLh&gt;UTM'!C82)</f>
        <v/>
      </c>
      <c r="D82" s="45" t="str">
        <f>IF(ISBLANK('LLh&gt;UTM'!D82),"",'LLh&gt;UTM'!D82)</f>
        <v/>
      </c>
      <c r="E82" s="33" t="str">
        <f>IF(ISBLANK('LLh&gt;UTM'!B82),"",SUM(P82:R82)+500000)</f>
        <v/>
      </c>
      <c r="F82" s="34" t="str">
        <f>IF(ISBLANK('LLh&gt;UTM'!B82),"",SUM(W82:Z82))</f>
        <v/>
      </c>
      <c r="G82" s="35" t="str">
        <f>IF(ISBLANK('LLh&gt;UTM'!B82),"",TRUNC((C82/6)+31))</f>
        <v/>
      </c>
      <c r="H82" s="1" t="e">
        <f t="shared" si="20"/>
        <v>#VALUE!</v>
      </c>
      <c r="I82" s="24" t="e">
        <f t="shared" si="21"/>
        <v>#VALUE!</v>
      </c>
      <c r="J82" t="e">
        <f>$N$2/SQRT(1+L82)</f>
        <v>#VALUE!</v>
      </c>
      <c r="K82" t="e">
        <f>$O$2*B82+$P$2*SIN((2*B82) / $G$2)+$Q$2*SIN((4*B82) / $G$2)+$R$2*SIN((6*B82) / $G$2)</f>
        <v>#VALUE!</v>
      </c>
      <c r="L82" t="e">
        <f>($M$2*COS(B82/$G$2)^2)</f>
        <v>#VALUE!</v>
      </c>
      <c r="M82" s="27" t="e">
        <f>$S$2/$G$2*J82*COS(B82/$G$2)</f>
        <v>#VALUE!</v>
      </c>
      <c r="N82" s="21" t="e">
        <f>$S$2/(6*$G$2^3) *J82*COS(B82/$G$2)^3*(1-TAN(B82/$G$2)^2+L82)</f>
        <v>#VALUE!</v>
      </c>
      <c r="O82" t="e">
        <f>$S$2/(120*$G$2^5)*J82*COS(B82/$G$2)^5* (5 - 18*TAN(B82/$G$2)^2 + TAN(B82/$G$2)^4 + L82*(14 - 58*TAN(B82/$G$2)^2) )</f>
        <v>#VALUE!</v>
      </c>
      <c r="P82" s="26" t="e">
        <f t="shared" si="22"/>
        <v>#VALUE!</v>
      </c>
      <c r="Q82" s="27" t="e">
        <f t="shared" si="23"/>
        <v>#VALUE!</v>
      </c>
      <c r="R82" s="38" t="e">
        <f t="shared" si="24"/>
        <v>#VALUE!</v>
      </c>
      <c r="S82" s="1" t="e">
        <f>$S$2*K82</f>
        <v>#VALUE!</v>
      </c>
      <c r="T82" s="1" t="e">
        <f>$S$2/(2*$G$2^2)*J82*COS(B82/$G$2)^2*TAN(B82/$G$2)</f>
        <v>#VALUE!</v>
      </c>
      <c r="U82" s="1" t="e">
        <f>$S$2/(24*$G$2^4)*J82*COS(B82/$G$2)^4 *TAN(B82/$G$2)*(5-TAN(B82/$G$2)^2 + 9*L82)</f>
        <v>#VALUE!</v>
      </c>
      <c r="V82" s="1" t="e">
        <f>$S$2/(720*$G$2^6) *J82*COS(B82/$G$2)^6 * TAN(B82/$G$2) * (61 -58*TAN(B82/$G$2)^2 + TAN(B82/$G$2)^4)</f>
        <v>#VALUE!</v>
      </c>
      <c r="W82" s="1" t="e">
        <f t="shared" si="25"/>
        <v>#VALUE!</v>
      </c>
      <c r="X82" s="1" t="e">
        <f t="shared" si="26"/>
        <v>#VALUE!</v>
      </c>
      <c r="Y82" s="39" t="e">
        <f t="shared" si="27"/>
        <v>#VALUE!</v>
      </c>
      <c r="Z82" s="1" t="e">
        <f t="shared" si="28"/>
        <v>#VALUE!</v>
      </c>
      <c r="AA82" s="23" t="e">
        <f t="shared" si="29"/>
        <v>#VALUE!</v>
      </c>
      <c r="AB82" t="str">
        <f>IF(ISBLANK('LLh&gt;UTM'!B82),"",($AA82+D82) * COS(B82/$G$2) * COS(C82/$G$2))</f>
        <v/>
      </c>
      <c r="AC82" t="str">
        <f>IF(ISBLANK('LLh&gt;UTM'!B82),"",($AA82+D82) * COS(B82/$G$2) * SIN(C82/$G$2))</f>
        <v/>
      </c>
      <c r="AD82" t="str">
        <f>IF(ISBLANK('LLh&gt;UTM'!B82),"",($AA82 * (1-$K$2)+D82) * SIN(B82/$G$2))</f>
        <v/>
      </c>
      <c r="AF82" s="17">
        <v>79</v>
      </c>
      <c r="AG82" s="56" t="str">
        <f>IF(ISBLANK('XYZ&gt;LLh'!B82),"",'XYZ&gt;LLh'!B82)</f>
        <v/>
      </c>
      <c r="AH82" s="56" t="str">
        <f>IF(ISBLANK('XYZ&gt;LLh'!B82),"",'XYZ&gt;LLh'!C82)</f>
        <v/>
      </c>
      <c r="AI82" s="56" t="str">
        <f>IF(ISBLANK('XYZ&gt;LLh'!B82),"",'XYZ&gt;LLh'!D82)</f>
        <v/>
      </c>
      <c r="AJ82" t="e">
        <f t="shared" si="30"/>
        <v>#VALUE!</v>
      </c>
      <c r="AK82" t="e">
        <f t="shared" si="31"/>
        <v>#VALUE!</v>
      </c>
      <c r="AL82" s="23" t="e">
        <f t="shared" si="32"/>
        <v>#VALUE!</v>
      </c>
      <c r="AM82" s="20" t="str">
        <f>IF(ISBLANK('XYZ&gt;LLh'!B82),"",ATAN((AI82+$M$2*$I$2*SIN(AK82)^3)/(AJ82-$K$2*$H$2*COS(AK82)^3))* $G$2)</f>
        <v/>
      </c>
      <c r="AN82" t="str">
        <f>IF(ISBLANK('XYZ&gt;LLh'!B82),"",ATAN(AH82/AG82) * $G$2)</f>
        <v/>
      </c>
      <c r="AO82" t="str">
        <f>IF(ISBLANK('XYZ&gt;LLh'!B82),"", AJ82/ COS(AM82/$G$2) - AL82)</f>
        <v/>
      </c>
    </row>
    <row r="83" spans="1:41" x14ac:dyDescent="0.2">
      <c r="A83" s="17">
        <v>80</v>
      </c>
      <c r="B83" s="18" t="str">
        <f>IF(ISBLANK('LLh&gt;UTM'!B83),"",'LLh&gt;UTM'!B83)</f>
        <v/>
      </c>
      <c r="C83" s="18" t="str">
        <f>IF(ISBLANK('LLh&gt;UTM'!C83),"",'LLh&gt;UTM'!C83)</f>
        <v/>
      </c>
      <c r="D83" s="45" t="str">
        <f>IF(ISBLANK('LLh&gt;UTM'!D83),"",'LLh&gt;UTM'!D83)</f>
        <v/>
      </c>
      <c r="E83" s="33" t="str">
        <f>IF(ISBLANK('LLh&gt;UTM'!B83),"",SUM(P83:R83)+500000)</f>
        <v/>
      </c>
      <c r="F83" s="34" t="str">
        <f>IF(ISBLANK('LLh&gt;UTM'!B83),"",SUM(W83:Z83))</f>
        <v/>
      </c>
      <c r="G83" s="35" t="str">
        <f>IF(ISBLANK('LLh&gt;UTM'!B83),"",TRUNC((C83/6)+31))</f>
        <v/>
      </c>
      <c r="H83" s="1" t="e">
        <f t="shared" si="20"/>
        <v>#VALUE!</v>
      </c>
      <c r="I83" s="24" t="e">
        <f t="shared" si="21"/>
        <v>#VALUE!</v>
      </c>
      <c r="J83" t="e">
        <f>$N$2/SQRT(1+L83)</f>
        <v>#VALUE!</v>
      </c>
      <c r="K83" t="e">
        <f>$O$2*B83+$P$2*SIN((2*B83) / $G$2)+$Q$2*SIN((4*B83) / $G$2)+$R$2*SIN((6*B83) / $G$2)</f>
        <v>#VALUE!</v>
      </c>
      <c r="L83" t="e">
        <f>($M$2*COS(B83/$G$2)^2)</f>
        <v>#VALUE!</v>
      </c>
      <c r="M83" s="27" t="e">
        <f>$S$2/$G$2*J83*COS(B83/$G$2)</f>
        <v>#VALUE!</v>
      </c>
      <c r="N83" s="21" t="e">
        <f>$S$2/(6*$G$2^3) *J83*COS(B83/$G$2)^3*(1-TAN(B83/$G$2)^2+L83)</f>
        <v>#VALUE!</v>
      </c>
      <c r="O83" t="e">
        <f>$S$2/(120*$G$2^5)*J83*COS(B83/$G$2)^5* (5 - 18*TAN(B83/$G$2)^2 + TAN(B83/$G$2)^4 + L83*(14 - 58*TAN(B83/$G$2)^2) )</f>
        <v>#VALUE!</v>
      </c>
      <c r="P83" s="26" t="e">
        <f t="shared" si="22"/>
        <v>#VALUE!</v>
      </c>
      <c r="Q83" s="27" t="e">
        <f t="shared" si="23"/>
        <v>#VALUE!</v>
      </c>
      <c r="R83" s="38" t="e">
        <f t="shared" si="24"/>
        <v>#VALUE!</v>
      </c>
      <c r="S83" s="1" t="e">
        <f>$S$2*K83</f>
        <v>#VALUE!</v>
      </c>
      <c r="T83" s="1" t="e">
        <f>$S$2/(2*$G$2^2)*J83*COS(B83/$G$2)^2*TAN(B83/$G$2)</f>
        <v>#VALUE!</v>
      </c>
      <c r="U83" s="1" t="e">
        <f>$S$2/(24*$G$2^4)*J83*COS(B83/$G$2)^4 *TAN(B83/$G$2)*(5-TAN(B83/$G$2)^2 + 9*L83)</f>
        <v>#VALUE!</v>
      </c>
      <c r="V83" s="1" t="e">
        <f>$S$2/(720*$G$2^6) *J83*COS(B83/$G$2)^6 * TAN(B83/$G$2) * (61 -58*TAN(B83/$G$2)^2 + TAN(B83/$G$2)^4)</f>
        <v>#VALUE!</v>
      </c>
      <c r="W83" s="1" t="e">
        <f t="shared" si="25"/>
        <v>#VALUE!</v>
      </c>
      <c r="X83" s="1" t="e">
        <f t="shared" si="26"/>
        <v>#VALUE!</v>
      </c>
      <c r="Y83" s="39" t="e">
        <f t="shared" si="27"/>
        <v>#VALUE!</v>
      </c>
      <c r="Z83" s="1" t="e">
        <f t="shared" si="28"/>
        <v>#VALUE!</v>
      </c>
      <c r="AA83" s="23" t="e">
        <f t="shared" si="29"/>
        <v>#VALUE!</v>
      </c>
      <c r="AB83" t="str">
        <f>IF(ISBLANK('LLh&gt;UTM'!B83),"",($AA83+D83) * COS(B83/$G$2) * COS(C83/$G$2))</f>
        <v/>
      </c>
      <c r="AC83" t="str">
        <f>IF(ISBLANK('LLh&gt;UTM'!B83),"",($AA83+D83) * COS(B83/$G$2) * SIN(C83/$G$2))</f>
        <v/>
      </c>
      <c r="AD83" t="str">
        <f>IF(ISBLANK('LLh&gt;UTM'!B83),"",($AA83 * (1-$K$2)+D83) * SIN(B83/$G$2))</f>
        <v/>
      </c>
      <c r="AF83" s="17">
        <v>80</v>
      </c>
      <c r="AG83" s="56" t="str">
        <f>IF(ISBLANK('XYZ&gt;LLh'!B83),"",'XYZ&gt;LLh'!B83)</f>
        <v/>
      </c>
      <c r="AH83" s="56" t="str">
        <f>IF(ISBLANK('XYZ&gt;LLh'!B83),"",'XYZ&gt;LLh'!C83)</f>
        <v/>
      </c>
      <c r="AI83" s="56" t="str">
        <f>IF(ISBLANK('XYZ&gt;LLh'!B83),"",'XYZ&gt;LLh'!D83)</f>
        <v/>
      </c>
      <c r="AJ83" t="e">
        <f t="shared" si="30"/>
        <v>#VALUE!</v>
      </c>
      <c r="AK83" t="e">
        <f t="shared" si="31"/>
        <v>#VALUE!</v>
      </c>
      <c r="AL83" s="23" t="e">
        <f t="shared" si="32"/>
        <v>#VALUE!</v>
      </c>
      <c r="AM83" s="20" t="str">
        <f>IF(ISBLANK('XYZ&gt;LLh'!B83),"",ATAN((AI83+$M$2*$I$2*SIN(AK83)^3)/(AJ83-$K$2*$H$2*COS(AK83)^3))* $G$2)</f>
        <v/>
      </c>
      <c r="AN83" t="str">
        <f>IF(ISBLANK('XYZ&gt;LLh'!B83),"",ATAN(AH83/AG83) * $G$2)</f>
        <v/>
      </c>
      <c r="AO83" t="str">
        <f>IF(ISBLANK('XYZ&gt;LLh'!B83),"", AJ83/ COS(AM83/$G$2) - AL83)</f>
        <v/>
      </c>
    </row>
    <row r="84" spans="1:41" x14ac:dyDescent="0.2">
      <c r="A84" s="17">
        <v>81</v>
      </c>
      <c r="B84" s="18" t="str">
        <f>IF(ISBLANK('LLh&gt;UTM'!B84),"",'LLh&gt;UTM'!B84)</f>
        <v/>
      </c>
      <c r="C84" s="18" t="str">
        <f>IF(ISBLANK('LLh&gt;UTM'!C84),"",'LLh&gt;UTM'!C84)</f>
        <v/>
      </c>
      <c r="D84" s="45" t="str">
        <f>IF(ISBLANK('LLh&gt;UTM'!D84),"",'LLh&gt;UTM'!D84)</f>
        <v/>
      </c>
      <c r="E84" s="33" t="str">
        <f>IF(ISBLANK('LLh&gt;UTM'!B84),"",SUM(P84:R84)+500000)</f>
        <v/>
      </c>
      <c r="F84" s="34" t="str">
        <f>IF(ISBLANK('LLh&gt;UTM'!B84),"",SUM(W84:Z84))</f>
        <v/>
      </c>
      <c r="G84" s="35" t="str">
        <f>IF(ISBLANK('LLh&gt;UTM'!B84),"",TRUNC((C84/6)+31))</f>
        <v/>
      </c>
      <c r="H84" s="1" t="e">
        <f t="shared" si="20"/>
        <v>#VALUE!</v>
      </c>
      <c r="I84" s="24" t="e">
        <f t="shared" si="21"/>
        <v>#VALUE!</v>
      </c>
      <c r="J84" t="e">
        <f>$N$2/SQRT(1+L84)</f>
        <v>#VALUE!</v>
      </c>
      <c r="K84" t="e">
        <f>$O$2*B84+$P$2*SIN((2*B84) / $G$2)+$Q$2*SIN((4*B84) / $G$2)+$R$2*SIN((6*B84) / $G$2)</f>
        <v>#VALUE!</v>
      </c>
      <c r="L84" t="e">
        <f>($M$2*COS(B84/$G$2)^2)</f>
        <v>#VALUE!</v>
      </c>
      <c r="M84" s="27" t="e">
        <f>$S$2/$G$2*J84*COS(B84/$G$2)</f>
        <v>#VALUE!</v>
      </c>
      <c r="N84" s="21" t="e">
        <f>$S$2/(6*$G$2^3) *J84*COS(B84/$G$2)^3*(1-TAN(B84/$G$2)^2+L84)</f>
        <v>#VALUE!</v>
      </c>
      <c r="O84" t="e">
        <f>$S$2/(120*$G$2^5)*J84*COS(B84/$G$2)^5* (5 - 18*TAN(B84/$G$2)^2 + TAN(B84/$G$2)^4 + L84*(14 - 58*TAN(B84/$G$2)^2) )</f>
        <v>#VALUE!</v>
      </c>
      <c r="P84" s="26" t="e">
        <f t="shared" si="22"/>
        <v>#VALUE!</v>
      </c>
      <c r="Q84" s="27" t="e">
        <f t="shared" si="23"/>
        <v>#VALUE!</v>
      </c>
      <c r="R84" s="38" t="e">
        <f t="shared" si="24"/>
        <v>#VALUE!</v>
      </c>
      <c r="S84" s="1" t="e">
        <f>$S$2*K84</f>
        <v>#VALUE!</v>
      </c>
      <c r="T84" s="1" t="e">
        <f>$S$2/(2*$G$2^2)*J84*COS(B84/$G$2)^2*TAN(B84/$G$2)</f>
        <v>#VALUE!</v>
      </c>
      <c r="U84" s="1" t="e">
        <f>$S$2/(24*$G$2^4)*J84*COS(B84/$G$2)^4 *TAN(B84/$G$2)*(5-TAN(B84/$G$2)^2 + 9*L84)</f>
        <v>#VALUE!</v>
      </c>
      <c r="V84" s="1" t="e">
        <f>$S$2/(720*$G$2^6) *J84*COS(B84/$G$2)^6 * TAN(B84/$G$2) * (61 -58*TAN(B84/$G$2)^2 + TAN(B84/$G$2)^4)</f>
        <v>#VALUE!</v>
      </c>
      <c r="W84" s="1" t="e">
        <f t="shared" si="25"/>
        <v>#VALUE!</v>
      </c>
      <c r="X84" s="1" t="e">
        <f t="shared" si="26"/>
        <v>#VALUE!</v>
      </c>
      <c r="Y84" s="39" t="e">
        <f t="shared" si="27"/>
        <v>#VALUE!</v>
      </c>
      <c r="Z84" s="1" t="e">
        <f t="shared" si="28"/>
        <v>#VALUE!</v>
      </c>
      <c r="AA84" s="23" t="e">
        <f t="shared" si="29"/>
        <v>#VALUE!</v>
      </c>
      <c r="AB84" t="str">
        <f>IF(ISBLANK('LLh&gt;UTM'!B84),"",($AA84+D84) * COS(B84/$G$2) * COS(C84/$G$2))</f>
        <v/>
      </c>
      <c r="AC84" t="str">
        <f>IF(ISBLANK('LLh&gt;UTM'!B84),"",($AA84+D84) * COS(B84/$G$2) * SIN(C84/$G$2))</f>
        <v/>
      </c>
      <c r="AD84" t="str">
        <f>IF(ISBLANK('LLh&gt;UTM'!B84),"",($AA84 * (1-$K$2)+D84) * SIN(B84/$G$2))</f>
        <v/>
      </c>
      <c r="AF84" s="17">
        <v>81</v>
      </c>
      <c r="AG84" s="56" t="str">
        <f>IF(ISBLANK('XYZ&gt;LLh'!B84),"",'XYZ&gt;LLh'!B84)</f>
        <v/>
      </c>
      <c r="AH84" s="56" t="str">
        <f>IF(ISBLANK('XYZ&gt;LLh'!B84),"",'XYZ&gt;LLh'!C84)</f>
        <v/>
      </c>
      <c r="AI84" s="56" t="str">
        <f>IF(ISBLANK('XYZ&gt;LLh'!B84),"",'XYZ&gt;LLh'!D84)</f>
        <v/>
      </c>
      <c r="AJ84" t="e">
        <f t="shared" si="30"/>
        <v>#VALUE!</v>
      </c>
      <c r="AK84" t="e">
        <f t="shared" si="31"/>
        <v>#VALUE!</v>
      </c>
      <c r="AL84" s="23" t="e">
        <f t="shared" si="32"/>
        <v>#VALUE!</v>
      </c>
      <c r="AM84" s="20" t="str">
        <f>IF(ISBLANK('XYZ&gt;LLh'!B84),"",ATAN((AI84+$M$2*$I$2*SIN(AK84)^3)/(AJ84-$K$2*$H$2*COS(AK84)^3))* $G$2)</f>
        <v/>
      </c>
      <c r="AN84" t="str">
        <f>IF(ISBLANK('XYZ&gt;LLh'!B84),"",ATAN(AH84/AG84) * $G$2)</f>
        <v/>
      </c>
      <c r="AO84" t="str">
        <f>IF(ISBLANK('XYZ&gt;LLh'!B84),"", AJ84/ COS(AM84/$G$2) - AL84)</f>
        <v/>
      </c>
    </row>
    <row r="85" spans="1:41" x14ac:dyDescent="0.2">
      <c r="A85" s="17">
        <v>82</v>
      </c>
      <c r="B85" s="18" t="str">
        <f>IF(ISBLANK('LLh&gt;UTM'!B85),"",'LLh&gt;UTM'!B85)</f>
        <v/>
      </c>
      <c r="C85" s="18" t="str">
        <f>IF(ISBLANK('LLh&gt;UTM'!C85),"",'LLh&gt;UTM'!C85)</f>
        <v/>
      </c>
      <c r="D85" s="45" t="str">
        <f>IF(ISBLANK('LLh&gt;UTM'!D85),"",'LLh&gt;UTM'!D85)</f>
        <v/>
      </c>
      <c r="E85" s="33" t="str">
        <f>IF(ISBLANK('LLh&gt;UTM'!B85),"",SUM(P85:R85)+500000)</f>
        <v/>
      </c>
      <c r="F85" s="34" t="str">
        <f>IF(ISBLANK('LLh&gt;UTM'!B85),"",SUM(W85:Z85))</f>
        <v/>
      </c>
      <c r="G85" s="35" t="str">
        <f>IF(ISBLANK('LLh&gt;UTM'!B85),"",TRUNC((C85/6)+31))</f>
        <v/>
      </c>
      <c r="H85" s="1" t="e">
        <f t="shared" si="20"/>
        <v>#VALUE!</v>
      </c>
      <c r="I85" s="24" t="e">
        <f t="shared" si="21"/>
        <v>#VALUE!</v>
      </c>
      <c r="J85" t="e">
        <f>$N$2/SQRT(1+L85)</f>
        <v>#VALUE!</v>
      </c>
      <c r="K85" t="e">
        <f>$O$2*B85+$P$2*SIN((2*B85) / $G$2)+$Q$2*SIN((4*B85) / $G$2)+$R$2*SIN((6*B85) / $G$2)</f>
        <v>#VALUE!</v>
      </c>
      <c r="L85" t="e">
        <f>($M$2*COS(B85/$G$2)^2)</f>
        <v>#VALUE!</v>
      </c>
      <c r="M85" s="27" t="e">
        <f>$S$2/$G$2*J85*COS(B85/$G$2)</f>
        <v>#VALUE!</v>
      </c>
      <c r="N85" s="21" t="e">
        <f>$S$2/(6*$G$2^3) *J85*COS(B85/$G$2)^3*(1-TAN(B85/$G$2)^2+L85)</f>
        <v>#VALUE!</v>
      </c>
      <c r="O85" t="e">
        <f>$S$2/(120*$G$2^5)*J85*COS(B85/$G$2)^5* (5 - 18*TAN(B85/$G$2)^2 + TAN(B85/$G$2)^4 + L85*(14 - 58*TAN(B85/$G$2)^2) )</f>
        <v>#VALUE!</v>
      </c>
      <c r="P85" s="26" t="e">
        <f t="shared" si="22"/>
        <v>#VALUE!</v>
      </c>
      <c r="Q85" s="27" t="e">
        <f t="shared" si="23"/>
        <v>#VALUE!</v>
      </c>
      <c r="R85" s="38" t="e">
        <f t="shared" si="24"/>
        <v>#VALUE!</v>
      </c>
      <c r="S85" s="1" t="e">
        <f>$S$2*K85</f>
        <v>#VALUE!</v>
      </c>
      <c r="T85" s="1" t="e">
        <f>$S$2/(2*$G$2^2)*J85*COS(B85/$G$2)^2*TAN(B85/$G$2)</f>
        <v>#VALUE!</v>
      </c>
      <c r="U85" s="1" t="e">
        <f>$S$2/(24*$G$2^4)*J85*COS(B85/$G$2)^4 *TAN(B85/$G$2)*(5-TAN(B85/$G$2)^2 + 9*L85)</f>
        <v>#VALUE!</v>
      </c>
      <c r="V85" s="1" t="e">
        <f>$S$2/(720*$G$2^6) *J85*COS(B85/$G$2)^6 * TAN(B85/$G$2) * (61 -58*TAN(B85/$G$2)^2 + TAN(B85/$G$2)^4)</f>
        <v>#VALUE!</v>
      </c>
      <c r="W85" s="1" t="e">
        <f t="shared" si="25"/>
        <v>#VALUE!</v>
      </c>
      <c r="X85" s="1" t="e">
        <f t="shared" si="26"/>
        <v>#VALUE!</v>
      </c>
      <c r="Y85" s="39" t="e">
        <f t="shared" si="27"/>
        <v>#VALUE!</v>
      </c>
      <c r="Z85" s="1" t="e">
        <f t="shared" si="28"/>
        <v>#VALUE!</v>
      </c>
      <c r="AA85" s="23" t="e">
        <f t="shared" si="29"/>
        <v>#VALUE!</v>
      </c>
      <c r="AB85" t="str">
        <f>IF(ISBLANK('LLh&gt;UTM'!B85),"",($AA85+D85) * COS(B85/$G$2) * COS(C85/$G$2))</f>
        <v/>
      </c>
      <c r="AC85" t="str">
        <f>IF(ISBLANK('LLh&gt;UTM'!B85),"",($AA85+D85) * COS(B85/$G$2) * SIN(C85/$G$2))</f>
        <v/>
      </c>
      <c r="AD85" t="str">
        <f>IF(ISBLANK('LLh&gt;UTM'!B85),"",($AA85 * (1-$K$2)+D85) * SIN(B85/$G$2))</f>
        <v/>
      </c>
      <c r="AF85" s="17">
        <v>82</v>
      </c>
      <c r="AG85" s="56" t="str">
        <f>IF(ISBLANK('XYZ&gt;LLh'!B85),"",'XYZ&gt;LLh'!B85)</f>
        <v/>
      </c>
      <c r="AH85" s="56" t="str">
        <f>IF(ISBLANK('XYZ&gt;LLh'!B85),"",'XYZ&gt;LLh'!C85)</f>
        <v/>
      </c>
      <c r="AI85" s="56" t="str">
        <f>IF(ISBLANK('XYZ&gt;LLh'!B85),"",'XYZ&gt;LLh'!D85)</f>
        <v/>
      </c>
      <c r="AJ85" t="e">
        <f t="shared" si="30"/>
        <v>#VALUE!</v>
      </c>
      <c r="AK85" t="e">
        <f t="shared" si="31"/>
        <v>#VALUE!</v>
      </c>
      <c r="AL85" s="23" t="e">
        <f t="shared" si="32"/>
        <v>#VALUE!</v>
      </c>
      <c r="AM85" s="20" t="str">
        <f>IF(ISBLANK('XYZ&gt;LLh'!B85),"",ATAN((AI85+$M$2*$I$2*SIN(AK85)^3)/(AJ85-$K$2*$H$2*COS(AK85)^3))* $G$2)</f>
        <v/>
      </c>
      <c r="AN85" t="str">
        <f>IF(ISBLANK('XYZ&gt;LLh'!B85),"",ATAN(AH85/AG85) * $G$2)</f>
        <v/>
      </c>
      <c r="AO85" t="str">
        <f>IF(ISBLANK('XYZ&gt;LLh'!B85),"", AJ85/ COS(AM85/$G$2) - AL85)</f>
        <v/>
      </c>
    </row>
    <row r="86" spans="1:41" x14ac:dyDescent="0.2">
      <c r="A86" s="17">
        <v>83</v>
      </c>
      <c r="B86" s="18" t="str">
        <f>IF(ISBLANK('LLh&gt;UTM'!B86),"",'LLh&gt;UTM'!B86)</f>
        <v/>
      </c>
      <c r="C86" s="18" t="str">
        <f>IF(ISBLANK('LLh&gt;UTM'!C86),"",'LLh&gt;UTM'!C86)</f>
        <v/>
      </c>
      <c r="D86" s="45" t="str">
        <f>IF(ISBLANK('LLh&gt;UTM'!D86),"",'LLh&gt;UTM'!D86)</f>
        <v/>
      </c>
      <c r="E86" s="33" t="str">
        <f>IF(ISBLANK('LLh&gt;UTM'!B86),"",SUM(P86:R86)+500000)</f>
        <v/>
      </c>
      <c r="F86" s="34" t="str">
        <f>IF(ISBLANK('LLh&gt;UTM'!B86),"",SUM(W86:Z86))</f>
        <v/>
      </c>
      <c r="G86" s="35" t="str">
        <f>IF(ISBLANK('LLh&gt;UTM'!B86),"",TRUNC((C86/6)+31))</f>
        <v/>
      </c>
      <c r="H86" s="1" t="e">
        <f t="shared" si="20"/>
        <v>#VALUE!</v>
      </c>
      <c r="I86" s="24" t="e">
        <f t="shared" si="21"/>
        <v>#VALUE!</v>
      </c>
      <c r="J86" t="e">
        <f>$N$2/SQRT(1+L86)</f>
        <v>#VALUE!</v>
      </c>
      <c r="K86" t="e">
        <f>$O$2*B86+$P$2*SIN((2*B86) / $G$2)+$Q$2*SIN((4*B86) / $G$2)+$R$2*SIN((6*B86) / $G$2)</f>
        <v>#VALUE!</v>
      </c>
      <c r="L86" t="e">
        <f>($M$2*COS(B86/$G$2)^2)</f>
        <v>#VALUE!</v>
      </c>
      <c r="M86" s="27" t="e">
        <f>$S$2/$G$2*J86*COS(B86/$G$2)</f>
        <v>#VALUE!</v>
      </c>
      <c r="N86" s="21" t="e">
        <f>$S$2/(6*$G$2^3) *J86*COS(B86/$G$2)^3*(1-TAN(B86/$G$2)^2+L86)</f>
        <v>#VALUE!</v>
      </c>
      <c r="O86" t="e">
        <f>$S$2/(120*$G$2^5)*J86*COS(B86/$G$2)^5* (5 - 18*TAN(B86/$G$2)^2 + TAN(B86/$G$2)^4 + L86*(14 - 58*TAN(B86/$G$2)^2) )</f>
        <v>#VALUE!</v>
      </c>
      <c r="P86" s="26" t="e">
        <f t="shared" si="22"/>
        <v>#VALUE!</v>
      </c>
      <c r="Q86" s="27" t="e">
        <f t="shared" si="23"/>
        <v>#VALUE!</v>
      </c>
      <c r="R86" s="38" t="e">
        <f t="shared" si="24"/>
        <v>#VALUE!</v>
      </c>
      <c r="S86" s="1" t="e">
        <f>$S$2*K86</f>
        <v>#VALUE!</v>
      </c>
      <c r="T86" s="1" t="e">
        <f>$S$2/(2*$G$2^2)*J86*COS(B86/$G$2)^2*TAN(B86/$G$2)</f>
        <v>#VALUE!</v>
      </c>
      <c r="U86" s="1" t="e">
        <f>$S$2/(24*$G$2^4)*J86*COS(B86/$G$2)^4 *TAN(B86/$G$2)*(5-TAN(B86/$G$2)^2 + 9*L86)</f>
        <v>#VALUE!</v>
      </c>
      <c r="V86" s="1" t="e">
        <f>$S$2/(720*$G$2^6) *J86*COS(B86/$G$2)^6 * TAN(B86/$G$2) * (61 -58*TAN(B86/$G$2)^2 + TAN(B86/$G$2)^4)</f>
        <v>#VALUE!</v>
      </c>
      <c r="W86" s="1" t="e">
        <f t="shared" si="25"/>
        <v>#VALUE!</v>
      </c>
      <c r="X86" s="1" t="e">
        <f t="shared" si="26"/>
        <v>#VALUE!</v>
      </c>
      <c r="Y86" s="39" t="e">
        <f t="shared" si="27"/>
        <v>#VALUE!</v>
      </c>
      <c r="Z86" s="1" t="e">
        <f t="shared" si="28"/>
        <v>#VALUE!</v>
      </c>
      <c r="AA86" s="23" t="e">
        <f t="shared" si="29"/>
        <v>#VALUE!</v>
      </c>
      <c r="AB86" t="str">
        <f>IF(ISBLANK('LLh&gt;UTM'!B86),"",($AA86+D86) * COS(B86/$G$2) * COS(C86/$G$2))</f>
        <v/>
      </c>
      <c r="AC86" t="str">
        <f>IF(ISBLANK('LLh&gt;UTM'!B86),"",($AA86+D86) * COS(B86/$G$2) * SIN(C86/$G$2))</f>
        <v/>
      </c>
      <c r="AD86" t="str">
        <f>IF(ISBLANK('LLh&gt;UTM'!B86),"",($AA86 * (1-$K$2)+D86) * SIN(B86/$G$2))</f>
        <v/>
      </c>
      <c r="AF86" s="17">
        <v>83</v>
      </c>
      <c r="AG86" s="56" t="str">
        <f>IF(ISBLANK('XYZ&gt;LLh'!B86),"",'XYZ&gt;LLh'!B86)</f>
        <v/>
      </c>
      <c r="AH86" s="56" t="str">
        <f>IF(ISBLANK('XYZ&gt;LLh'!B86),"",'XYZ&gt;LLh'!C86)</f>
        <v/>
      </c>
      <c r="AI86" s="56" t="str">
        <f>IF(ISBLANK('XYZ&gt;LLh'!B86),"",'XYZ&gt;LLh'!D86)</f>
        <v/>
      </c>
      <c r="AJ86" t="e">
        <f t="shared" si="30"/>
        <v>#VALUE!</v>
      </c>
      <c r="AK86" t="e">
        <f t="shared" si="31"/>
        <v>#VALUE!</v>
      </c>
      <c r="AL86" s="23" t="e">
        <f t="shared" si="32"/>
        <v>#VALUE!</v>
      </c>
      <c r="AM86" s="20" t="str">
        <f>IF(ISBLANK('XYZ&gt;LLh'!B86),"",ATAN((AI86+$M$2*$I$2*SIN(AK86)^3)/(AJ86-$K$2*$H$2*COS(AK86)^3))* $G$2)</f>
        <v/>
      </c>
      <c r="AN86" t="str">
        <f>IF(ISBLANK('XYZ&gt;LLh'!B86),"",ATAN(AH86/AG86) * $G$2)</f>
        <v/>
      </c>
      <c r="AO86" t="str">
        <f>IF(ISBLANK('XYZ&gt;LLh'!B86),"", AJ86/ COS(AM86/$G$2) - AL86)</f>
        <v/>
      </c>
    </row>
    <row r="87" spans="1:41" x14ac:dyDescent="0.2">
      <c r="A87" s="17">
        <v>84</v>
      </c>
      <c r="B87" s="18" t="str">
        <f>IF(ISBLANK('LLh&gt;UTM'!B87),"",'LLh&gt;UTM'!B87)</f>
        <v/>
      </c>
      <c r="C87" s="18" t="str">
        <f>IF(ISBLANK('LLh&gt;UTM'!C87),"",'LLh&gt;UTM'!C87)</f>
        <v/>
      </c>
      <c r="D87" s="45" t="str">
        <f>IF(ISBLANK('LLh&gt;UTM'!D87),"",'LLh&gt;UTM'!D87)</f>
        <v/>
      </c>
      <c r="E87" s="33" t="str">
        <f>IF(ISBLANK('LLh&gt;UTM'!B87),"",SUM(P87:R87)+500000)</f>
        <v/>
      </c>
      <c r="F87" s="34" t="str">
        <f>IF(ISBLANK('LLh&gt;UTM'!B87),"",SUM(W87:Z87))</f>
        <v/>
      </c>
      <c r="G87" s="35" t="str">
        <f>IF(ISBLANK('LLh&gt;UTM'!B87),"",TRUNC((C87/6)+31))</f>
        <v/>
      </c>
      <c r="H87" s="1" t="e">
        <f t="shared" si="20"/>
        <v>#VALUE!</v>
      </c>
      <c r="I87" s="24" t="e">
        <f t="shared" si="21"/>
        <v>#VALUE!</v>
      </c>
      <c r="J87" t="e">
        <f>$N$2/SQRT(1+L87)</f>
        <v>#VALUE!</v>
      </c>
      <c r="K87" t="e">
        <f>$O$2*B87+$P$2*SIN((2*B87) / $G$2)+$Q$2*SIN((4*B87) / $G$2)+$R$2*SIN((6*B87) / $G$2)</f>
        <v>#VALUE!</v>
      </c>
      <c r="L87" t="e">
        <f>($M$2*COS(B87/$G$2)^2)</f>
        <v>#VALUE!</v>
      </c>
      <c r="M87" s="27" t="e">
        <f>$S$2/$G$2*J87*COS(B87/$G$2)</f>
        <v>#VALUE!</v>
      </c>
      <c r="N87" s="21" t="e">
        <f>$S$2/(6*$G$2^3) *J87*COS(B87/$G$2)^3*(1-TAN(B87/$G$2)^2+L87)</f>
        <v>#VALUE!</v>
      </c>
      <c r="O87" t="e">
        <f>$S$2/(120*$G$2^5)*J87*COS(B87/$G$2)^5* (5 - 18*TAN(B87/$G$2)^2 + TAN(B87/$G$2)^4 + L87*(14 - 58*TAN(B87/$G$2)^2) )</f>
        <v>#VALUE!</v>
      </c>
      <c r="P87" s="26" t="e">
        <f t="shared" si="22"/>
        <v>#VALUE!</v>
      </c>
      <c r="Q87" s="27" t="e">
        <f t="shared" si="23"/>
        <v>#VALUE!</v>
      </c>
      <c r="R87" s="38" t="e">
        <f t="shared" si="24"/>
        <v>#VALUE!</v>
      </c>
      <c r="S87" s="1" t="e">
        <f>$S$2*K87</f>
        <v>#VALUE!</v>
      </c>
      <c r="T87" s="1" t="e">
        <f>$S$2/(2*$G$2^2)*J87*COS(B87/$G$2)^2*TAN(B87/$G$2)</f>
        <v>#VALUE!</v>
      </c>
      <c r="U87" s="1" t="e">
        <f>$S$2/(24*$G$2^4)*J87*COS(B87/$G$2)^4 *TAN(B87/$G$2)*(5-TAN(B87/$G$2)^2 + 9*L87)</f>
        <v>#VALUE!</v>
      </c>
      <c r="V87" s="1" t="e">
        <f>$S$2/(720*$G$2^6) *J87*COS(B87/$G$2)^6 * TAN(B87/$G$2) * (61 -58*TAN(B87/$G$2)^2 + TAN(B87/$G$2)^4)</f>
        <v>#VALUE!</v>
      </c>
      <c r="W87" s="1" t="e">
        <f t="shared" si="25"/>
        <v>#VALUE!</v>
      </c>
      <c r="X87" s="1" t="e">
        <f t="shared" si="26"/>
        <v>#VALUE!</v>
      </c>
      <c r="Y87" s="39" t="e">
        <f t="shared" si="27"/>
        <v>#VALUE!</v>
      </c>
      <c r="Z87" s="1" t="e">
        <f t="shared" si="28"/>
        <v>#VALUE!</v>
      </c>
      <c r="AA87" s="23" t="e">
        <f t="shared" si="29"/>
        <v>#VALUE!</v>
      </c>
      <c r="AB87" t="str">
        <f>IF(ISBLANK('LLh&gt;UTM'!B87),"",($AA87+D87) * COS(B87/$G$2) * COS(C87/$G$2))</f>
        <v/>
      </c>
      <c r="AC87" t="str">
        <f>IF(ISBLANK('LLh&gt;UTM'!B87),"",($AA87+D87) * COS(B87/$G$2) * SIN(C87/$G$2))</f>
        <v/>
      </c>
      <c r="AD87" t="str">
        <f>IF(ISBLANK('LLh&gt;UTM'!B87),"",($AA87 * (1-$K$2)+D87) * SIN(B87/$G$2))</f>
        <v/>
      </c>
      <c r="AF87" s="17">
        <v>84</v>
      </c>
      <c r="AG87" s="56" t="str">
        <f>IF(ISBLANK('XYZ&gt;LLh'!B87),"",'XYZ&gt;LLh'!B87)</f>
        <v/>
      </c>
      <c r="AH87" s="56" t="str">
        <f>IF(ISBLANK('XYZ&gt;LLh'!B87),"",'XYZ&gt;LLh'!C87)</f>
        <v/>
      </c>
      <c r="AI87" s="56" t="str">
        <f>IF(ISBLANK('XYZ&gt;LLh'!B87),"",'XYZ&gt;LLh'!D87)</f>
        <v/>
      </c>
      <c r="AJ87" t="e">
        <f t="shared" si="30"/>
        <v>#VALUE!</v>
      </c>
      <c r="AK87" t="e">
        <f t="shared" si="31"/>
        <v>#VALUE!</v>
      </c>
      <c r="AL87" s="23" t="e">
        <f t="shared" si="32"/>
        <v>#VALUE!</v>
      </c>
      <c r="AM87" s="20" t="str">
        <f>IF(ISBLANK('XYZ&gt;LLh'!B87),"",ATAN((AI87+$M$2*$I$2*SIN(AK87)^3)/(AJ87-$K$2*$H$2*COS(AK87)^3))* $G$2)</f>
        <v/>
      </c>
      <c r="AN87" t="str">
        <f>IF(ISBLANK('XYZ&gt;LLh'!B87),"",ATAN(AH87/AG87) * $G$2)</f>
        <v/>
      </c>
      <c r="AO87" t="str">
        <f>IF(ISBLANK('XYZ&gt;LLh'!B87),"", AJ87/ COS(AM87/$G$2) - AL87)</f>
        <v/>
      </c>
    </row>
    <row r="88" spans="1:41" x14ac:dyDescent="0.2">
      <c r="A88" s="17">
        <v>85</v>
      </c>
      <c r="B88" s="18" t="str">
        <f>IF(ISBLANK('LLh&gt;UTM'!B88),"",'LLh&gt;UTM'!B88)</f>
        <v/>
      </c>
      <c r="C88" s="18" t="str">
        <f>IF(ISBLANK('LLh&gt;UTM'!C88),"",'LLh&gt;UTM'!C88)</f>
        <v/>
      </c>
      <c r="D88" s="45" t="str">
        <f>IF(ISBLANK('LLh&gt;UTM'!D88),"",'LLh&gt;UTM'!D88)</f>
        <v/>
      </c>
      <c r="E88" s="33" t="str">
        <f>IF(ISBLANK('LLh&gt;UTM'!B88),"",SUM(P88:R88)+500000)</f>
        <v/>
      </c>
      <c r="F88" s="34" t="str">
        <f>IF(ISBLANK('LLh&gt;UTM'!B88),"",SUM(W88:Z88))</f>
        <v/>
      </c>
      <c r="G88" s="35" t="str">
        <f>IF(ISBLANK('LLh&gt;UTM'!B88),"",TRUNC((C88/6)+31))</f>
        <v/>
      </c>
      <c r="H88" s="1" t="e">
        <f t="shared" ref="H88:H102" si="33">6*G88-183</f>
        <v>#VALUE!</v>
      </c>
      <c r="I88" s="24" t="e">
        <f t="shared" ref="I88:I102" si="34">C88-H88</f>
        <v>#VALUE!</v>
      </c>
      <c r="J88" t="e">
        <f>$N$2/SQRT(1+L88)</f>
        <v>#VALUE!</v>
      </c>
      <c r="K88" t="e">
        <f>$O$2*B88+$P$2*SIN((2*B88) / $G$2)+$Q$2*SIN((4*B88) / $G$2)+$R$2*SIN((6*B88) / $G$2)</f>
        <v>#VALUE!</v>
      </c>
      <c r="L88" t="e">
        <f>($M$2*COS(B88/$G$2)^2)</f>
        <v>#VALUE!</v>
      </c>
      <c r="M88" s="27" t="e">
        <f>$S$2/$G$2*J88*COS(B88/$G$2)</f>
        <v>#VALUE!</v>
      </c>
      <c r="N88" s="21" t="e">
        <f>$S$2/(6*$G$2^3) *J88*COS(B88/$G$2)^3*(1-TAN(B88/$G$2)^2+L88)</f>
        <v>#VALUE!</v>
      </c>
      <c r="O88" t="e">
        <f>$S$2/(120*$G$2^5)*J88*COS(B88/$G$2)^5* (5 - 18*TAN(B88/$G$2)^2 + TAN(B88/$G$2)^4 + L88*(14 - 58*TAN(B88/$G$2)^2) )</f>
        <v>#VALUE!</v>
      </c>
      <c r="P88" s="26" t="e">
        <f t="shared" ref="P88:P102" si="35">M88*I88</f>
        <v>#VALUE!</v>
      </c>
      <c r="Q88" s="27" t="e">
        <f t="shared" ref="Q88:Q102" si="36">N88*I88^3</f>
        <v>#VALUE!</v>
      </c>
      <c r="R88" s="38" t="e">
        <f t="shared" ref="R88:R102" si="37">O88*I88^5</f>
        <v>#VALUE!</v>
      </c>
      <c r="S88" s="1" t="e">
        <f>$S$2*K88</f>
        <v>#VALUE!</v>
      </c>
      <c r="T88" s="1" t="e">
        <f>$S$2/(2*$G$2^2)*J88*COS(B88/$G$2)^2*TAN(B88/$G$2)</f>
        <v>#VALUE!</v>
      </c>
      <c r="U88" s="1" t="e">
        <f>$S$2/(24*$G$2^4)*J88*COS(B88/$G$2)^4 *TAN(B88/$G$2)*(5-TAN(B88/$G$2)^2 + 9*L88)</f>
        <v>#VALUE!</v>
      </c>
      <c r="V88" s="1" t="e">
        <f>$S$2/(720*$G$2^6) *J88*COS(B88/$G$2)^6 * TAN(B88/$G$2) * (61 -58*TAN(B88/$G$2)^2 + TAN(B88/$G$2)^4)</f>
        <v>#VALUE!</v>
      </c>
      <c r="W88" s="1" t="e">
        <f t="shared" ref="W88:W102" si="38">S88</f>
        <v>#VALUE!</v>
      </c>
      <c r="X88" s="1" t="e">
        <f t="shared" ref="X88:X102" si="39">T88*I88^2</f>
        <v>#VALUE!</v>
      </c>
      <c r="Y88" s="39" t="e">
        <f t="shared" ref="Y88:Y102" si="40">U88*I88^4</f>
        <v>#VALUE!</v>
      </c>
      <c r="Z88" s="1" t="e">
        <f t="shared" ref="Z88:Z102" si="41">V88*I88^6</f>
        <v>#VALUE!</v>
      </c>
      <c r="AA88" s="23" t="e">
        <f t="shared" si="29"/>
        <v>#VALUE!</v>
      </c>
      <c r="AB88" t="str">
        <f>IF(ISBLANK('LLh&gt;UTM'!B88),"",($AA88+D88) * COS(B88/$G$2) * COS(C88/$G$2))</f>
        <v/>
      </c>
      <c r="AC88" t="str">
        <f>IF(ISBLANK('LLh&gt;UTM'!B88),"",($AA88+D88) * COS(B88/$G$2) * SIN(C88/$G$2))</f>
        <v/>
      </c>
      <c r="AD88" t="str">
        <f>IF(ISBLANK('LLh&gt;UTM'!B88),"",($AA88 * (1-$K$2)+D88) * SIN(B88/$G$2))</f>
        <v/>
      </c>
      <c r="AF88" s="17">
        <v>85</v>
      </c>
      <c r="AG88" s="56" t="str">
        <f>IF(ISBLANK('XYZ&gt;LLh'!B88),"",'XYZ&gt;LLh'!B88)</f>
        <v/>
      </c>
      <c r="AH88" s="56" t="str">
        <f>IF(ISBLANK('XYZ&gt;LLh'!B88),"",'XYZ&gt;LLh'!C88)</f>
        <v/>
      </c>
      <c r="AI88" s="56" t="str">
        <f>IF(ISBLANK('XYZ&gt;LLh'!B88),"",'XYZ&gt;LLh'!D88)</f>
        <v/>
      </c>
      <c r="AJ88" t="e">
        <f t="shared" si="30"/>
        <v>#VALUE!</v>
      </c>
      <c r="AK88" t="e">
        <f t="shared" si="31"/>
        <v>#VALUE!</v>
      </c>
      <c r="AL88" s="23" t="e">
        <f t="shared" si="32"/>
        <v>#VALUE!</v>
      </c>
      <c r="AM88" s="20" t="str">
        <f>IF(ISBLANK('XYZ&gt;LLh'!B88),"",ATAN((AI88+$M$2*$I$2*SIN(AK88)^3)/(AJ88-$K$2*$H$2*COS(AK88)^3))* $G$2)</f>
        <v/>
      </c>
      <c r="AN88" t="str">
        <f>IF(ISBLANK('XYZ&gt;LLh'!B88),"",ATAN(AH88/AG88) * $G$2)</f>
        <v/>
      </c>
      <c r="AO88" t="str">
        <f>IF(ISBLANK('XYZ&gt;LLh'!B88),"", AJ88/ COS(AM88/$G$2) - AL88)</f>
        <v/>
      </c>
    </row>
    <row r="89" spans="1:41" x14ac:dyDescent="0.2">
      <c r="A89" s="17">
        <v>86</v>
      </c>
      <c r="B89" s="18" t="str">
        <f>IF(ISBLANK('LLh&gt;UTM'!B89),"",'LLh&gt;UTM'!B89)</f>
        <v/>
      </c>
      <c r="C89" s="18" t="str">
        <f>IF(ISBLANK('LLh&gt;UTM'!C89),"",'LLh&gt;UTM'!C89)</f>
        <v/>
      </c>
      <c r="D89" s="45" t="str">
        <f>IF(ISBLANK('LLh&gt;UTM'!D89),"",'LLh&gt;UTM'!D89)</f>
        <v/>
      </c>
      <c r="E89" s="33" t="str">
        <f>IF(ISBLANK('LLh&gt;UTM'!B89),"",SUM(P89:R89)+500000)</f>
        <v/>
      </c>
      <c r="F89" s="34" t="str">
        <f>IF(ISBLANK('LLh&gt;UTM'!B89),"",SUM(W89:Z89))</f>
        <v/>
      </c>
      <c r="G89" s="35" t="str">
        <f>IF(ISBLANK('LLh&gt;UTM'!B89),"",TRUNC((C89/6)+31))</f>
        <v/>
      </c>
      <c r="H89" s="1" t="e">
        <f t="shared" si="33"/>
        <v>#VALUE!</v>
      </c>
      <c r="I89" s="24" t="e">
        <f t="shared" si="34"/>
        <v>#VALUE!</v>
      </c>
      <c r="J89" t="e">
        <f>$N$2/SQRT(1+L89)</f>
        <v>#VALUE!</v>
      </c>
      <c r="K89" t="e">
        <f>$O$2*B89+$P$2*SIN((2*B89) / $G$2)+$Q$2*SIN((4*B89) / $G$2)+$R$2*SIN((6*B89) / $G$2)</f>
        <v>#VALUE!</v>
      </c>
      <c r="L89" t="e">
        <f>($M$2*COS(B89/$G$2)^2)</f>
        <v>#VALUE!</v>
      </c>
      <c r="M89" s="27" t="e">
        <f>$S$2/$G$2*J89*COS(B89/$G$2)</f>
        <v>#VALUE!</v>
      </c>
      <c r="N89" s="21" t="e">
        <f>$S$2/(6*$G$2^3) *J89*COS(B89/$G$2)^3*(1-TAN(B89/$G$2)^2+L89)</f>
        <v>#VALUE!</v>
      </c>
      <c r="O89" t="e">
        <f>$S$2/(120*$G$2^5)*J89*COS(B89/$G$2)^5* (5 - 18*TAN(B89/$G$2)^2 + TAN(B89/$G$2)^4 + L89*(14 - 58*TAN(B89/$G$2)^2) )</f>
        <v>#VALUE!</v>
      </c>
      <c r="P89" s="26" t="e">
        <f t="shared" si="35"/>
        <v>#VALUE!</v>
      </c>
      <c r="Q89" s="27" t="e">
        <f t="shared" si="36"/>
        <v>#VALUE!</v>
      </c>
      <c r="R89" s="38" t="e">
        <f t="shared" si="37"/>
        <v>#VALUE!</v>
      </c>
      <c r="S89" s="1" t="e">
        <f>$S$2*K89</f>
        <v>#VALUE!</v>
      </c>
      <c r="T89" s="1" t="e">
        <f>$S$2/(2*$G$2^2)*J89*COS(B89/$G$2)^2*TAN(B89/$G$2)</f>
        <v>#VALUE!</v>
      </c>
      <c r="U89" s="1" t="e">
        <f>$S$2/(24*$G$2^4)*J89*COS(B89/$G$2)^4 *TAN(B89/$G$2)*(5-TAN(B89/$G$2)^2 + 9*L89)</f>
        <v>#VALUE!</v>
      </c>
      <c r="V89" s="1" t="e">
        <f>$S$2/(720*$G$2^6) *J89*COS(B89/$G$2)^6 * TAN(B89/$G$2) * (61 -58*TAN(B89/$G$2)^2 + TAN(B89/$G$2)^4)</f>
        <v>#VALUE!</v>
      </c>
      <c r="W89" s="1" t="e">
        <f t="shared" si="38"/>
        <v>#VALUE!</v>
      </c>
      <c r="X89" s="1" t="e">
        <f t="shared" si="39"/>
        <v>#VALUE!</v>
      </c>
      <c r="Y89" s="39" t="e">
        <f t="shared" si="40"/>
        <v>#VALUE!</v>
      </c>
      <c r="Z89" s="1" t="e">
        <f t="shared" si="41"/>
        <v>#VALUE!</v>
      </c>
      <c r="AA89" s="23" t="e">
        <f t="shared" si="29"/>
        <v>#VALUE!</v>
      </c>
      <c r="AB89" t="str">
        <f>IF(ISBLANK('LLh&gt;UTM'!B89),"",($AA89+D89) * COS(B89/$G$2) * COS(C89/$G$2))</f>
        <v/>
      </c>
      <c r="AC89" t="str">
        <f>IF(ISBLANK('LLh&gt;UTM'!B89),"",($AA89+D89) * COS(B89/$G$2) * SIN(C89/$G$2))</f>
        <v/>
      </c>
      <c r="AD89" t="str">
        <f>IF(ISBLANK('LLh&gt;UTM'!B89),"",($AA89 * (1-$K$2)+D89) * SIN(B89/$G$2))</f>
        <v/>
      </c>
      <c r="AF89" s="17">
        <v>86</v>
      </c>
      <c r="AG89" s="56" t="str">
        <f>IF(ISBLANK('XYZ&gt;LLh'!B89),"",'XYZ&gt;LLh'!B89)</f>
        <v/>
      </c>
      <c r="AH89" s="56" t="str">
        <f>IF(ISBLANK('XYZ&gt;LLh'!B89),"",'XYZ&gt;LLh'!C89)</f>
        <v/>
      </c>
      <c r="AI89" s="56" t="str">
        <f>IF(ISBLANK('XYZ&gt;LLh'!B89),"",'XYZ&gt;LLh'!D89)</f>
        <v/>
      </c>
      <c r="AJ89" t="e">
        <f t="shared" si="30"/>
        <v>#VALUE!</v>
      </c>
      <c r="AK89" t="e">
        <f t="shared" si="31"/>
        <v>#VALUE!</v>
      </c>
      <c r="AL89" s="23" t="e">
        <f t="shared" si="32"/>
        <v>#VALUE!</v>
      </c>
      <c r="AM89" s="20" t="str">
        <f>IF(ISBLANK('XYZ&gt;LLh'!B89),"",ATAN((AI89+$M$2*$I$2*SIN(AK89)^3)/(AJ89-$K$2*$H$2*COS(AK89)^3))* $G$2)</f>
        <v/>
      </c>
      <c r="AN89" t="str">
        <f>IF(ISBLANK('XYZ&gt;LLh'!B89),"",ATAN(AH89/AG89) * $G$2)</f>
        <v/>
      </c>
      <c r="AO89" t="str">
        <f>IF(ISBLANK('XYZ&gt;LLh'!B89),"", AJ89/ COS(AM89/$G$2) - AL89)</f>
        <v/>
      </c>
    </row>
    <row r="90" spans="1:41" x14ac:dyDescent="0.2">
      <c r="A90" s="17">
        <v>87</v>
      </c>
      <c r="B90" s="18" t="str">
        <f>IF(ISBLANK('LLh&gt;UTM'!B90),"",'LLh&gt;UTM'!B90)</f>
        <v/>
      </c>
      <c r="C90" s="18" t="str">
        <f>IF(ISBLANK('LLh&gt;UTM'!C90),"",'LLh&gt;UTM'!C90)</f>
        <v/>
      </c>
      <c r="D90" s="45" t="str">
        <f>IF(ISBLANK('LLh&gt;UTM'!D90),"",'LLh&gt;UTM'!D90)</f>
        <v/>
      </c>
      <c r="E90" s="33" t="str">
        <f>IF(ISBLANK('LLh&gt;UTM'!B90),"",SUM(P90:R90)+500000)</f>
        <v/>
      </c>
      <c r="F90" s="34" t="str">
        <f>IF(ISBLANK('LLh&gt;UTM'!B90),"",SUM(W90:Z90))</f>
        <v/>
      </c>
      <c r="G90" s="35" t="str">
        <f>IF(ISBLANK('LLh&gt;UTM'!B90),"",TRUNC((C90/6)+31))</f>
        <v/>
      </c>
      <c r="H90" s="1" t="e">
        <f t="shared" si="33"/>
        <v>#VALUE!</v>
      </c>
      <c r="I90" s="24" t="e">
        <f t="shared" si="34"/>
        <v>#VALUE!</v>
      </c>
      <c r="J90" t="e">
        <f>$N$2/SQRT(1+L90)</f>
        <v>#VALUE!</v>
      </c>
      <c r="K90" t="e">
        <f>$O$2*B90+$P$2*SIN((2*B90) / $G$2)+$Q$2*SIN((4*B90) / $G$2)+$R$2*SIN((6*B90) / $G$2)</f>
        <v>#VALUE!</v>
      </c>
      <c r="L90" t="e">
        <f>($M$2*COS(B90/$G$2)^2)</f>
        <v>#VALUE!</v>
      </c>
      <c r="M90" s="27" t="e">
        <f>$S$2/$G$2*J90*COS(B90/$G$2)</f>
        <v>#VALUE!</v>
      </c>
      <c r="N90" s="21" t="e">
        <f>$S$2/(6*$G$2^3) *J90*COS(B90/$G$2)^3*(1-TAN(B90/$G$2)^2+L90)</f>
        <v>#VALUE!</v>
      </c>
      <c r="O90" t="e">
        <f>$S$2/(120*$G$2^5)*J90*COS(B90/$G$2)^5* (5 - 18*TAN(B90/$G$2)^2 + TAN(B90/$G$2)^4 + L90*(14 - 58*TAN(B90/$G$2)^2) )</f>
        <v>#VALUE!</v>
      </c>
      <c r="P90" s="26" t="e">
        <f t="shared" si="35"/>
        <v>#VALUE!</v>
      </c>
      <c r="Q90" s="27" t="e">
        <f t="shared" si="36"/>
        <v>#VALUE!</v>
      </c>
      <c r="R90" s="38" t="e">
        <f t="shared" si="37"/>
        <v>#VALUE!</v>
      </c>
      <c r="S90" s="1" t="e">
        <f>$S$2*K90</f>
        <v>#VALUE!</v>
      </c>
      <c r="T90" s="1" t="e">
        <f>$S$2/(2*$G$2^2)*J90*COS(B90/$G$2)^2*TAN(B90/$G$2)</f>
        <v>#VALUE!</v>
      </c>
      <c r="U90" s="1" t="e">
        <f>$S$2/(24*$G$2^4)*J90*COS(B90/$G$2)^4 *TAN(B90/$G$2)*(5-TAN(B90/$G$2)^2 + 9*L90)</f>
        <v>#VALUE!</v>
      </c>
      <c r="V90" s="1" t="e">
        <f>$S$2/(720*$G$2^6) *J90*COS(B90/$G$2)^6 * TAN(B90/$G$2) * (61 -58*TAN(B90/$G$2)^2 + TAN(B90/$G$2)^4)</f>
        <v>#VALUE!</v>
      </c>
      <c r="W90" s="1" t="e">
        <f t="shared" si="38"/>
        <v>#VALUE!</v>
      </c>
      <c r="X90" s="1" t="e">
        <f t="shared" si="39"/>
        <v>#VALUE!</v>
      </c>
      <c r="Y90" s="39" t="e">
        <f t="shared" si="40"/>
        <v>#VALUE!</v>
      </c>
      <c r="Z90" s="1" t="e">
        <f t="shared" si="41"/>
        <v>#VALUE!</v>
      </c>
      <c r="AA90" s="23" t="e">
        <f t="shared" si="29"/>
        <v>#VALUE!</v>
      </c>
      <c r="AB90" t="str">
        <f>IF(ISBLANK('LLh&gt;UTM'!B90),"",($AA90+D90) * COS(B90/$G$2) * COS(C90/$G$2))</f>
        <v/>
      </c>
      <c r="AC90" t="str">
        <f>IF(ISBLANK('LLh&gt;UTM'!B90),"",($AA90+D90) * COS(B90/$G$2) * SIN(C90/$G$2))</f>
        <v/>
      </c>
      <c r="AD90" t="str">
        <f>IF(ISBLANK('LLh&gt;UTM'!B90),"",($AA90 * (1-$K$2)+D90) * SIN(B90/$G$2))</f>
        <v/>
      </c>
      <c r="AF90" s="17">
        <v>87</v>
      </c>
      <c r="AG90" s="56" t="str">
        <f>IF(ISBLANK('XYZ&gt;LLh'!B90),"",'XYZ&gt;LLh'!B90)</f>
        <v/>
      </c>
      <c r="AH90" s="56" t="str">
        <f>IF(ISBLANK('XYZ&gt;LLh'!B90),"",'XYZ&gt;LLh'!C90)</f>
        <v/>
      </c>
      <c r="AI90" s="56" t="str">
        <f>IF(ISBLANK('XYZ&gt;LLh'!B90),"",'XYZ&gt;LLh'!D90)</f>
        <v/>
      </c>
      <c r="AJ90" t="e">
        <f t="shared" si="30"/>
        <v>#VALUE!</v>
      </c>
      <c r="AK90" t="e">
        <f t="shared" si="31"/>
        <v>#VALUE!</v>
      </c>
      <c r="AL90" s="23" t="e">
        <f t="shared" si="32"/>
        <v>#VALUE!</v>
      </c>
      <c r="AM90" s="20" t="str">
        <f>IF(ISBLANK('XYZ&gt;LLh'!B90),"",ATAN((AI90+$M$2*$I$2*SIN(AK90)^3)/(AJ90-$K$2*$H$2*COS(AK90)^3))* $G$2)</f>
        <v/>
      </c>
      <c r="AN90" t="str">
        <f>IF(ISBLANK('XYZ&gt;LLh'!B90),"",ATAN(AH90/AG90) * $G$2)</f>
        <v/>
      </c>
      <c r="AO90" t="str">
        <f>IF(ISBLANK('XYZ&gt;LLh'!B90),"", AJ90/ COS(AM90/$G$2) - AL90)</f>
        <v/>
      </c>
    </row>
    <row r="91" spans="1:41" x14ac:dyDescent="0.2">
      <c r="A91" s="17">
        <v>88</v>
      </c>
      <c r="B91" s="18" t="str">
        <f>IF(ISBLANK('LLh&gt;UTM'!B91),"",'LLh&gt;UTM'!B91)</f>
        <v/>
      </c>
      <c r="C91" s="18" t="str">
        <f>IF(ISBLANK('LLh&gt;UTM'!C91),"",'LLh&gt;UTM'!C91)</f>
        <v/>
      </c>
      <c r="D91" s="45" t="str">
        <f>IF(ISBLANK('LLh&gt;UTM'!D91),"",'LLh&gt;UTM'!D91)</f>
        <v/>
      </c>
      <c r="E91" s="33" t="str">
        <f>IF(ISBLANK('LLh&gt;UTM'!B91),"",SUM(P91:R91)+500000)</f>
        <v/>
      </c>
      <c r="F91" s="34" t="str">
        <f>IF(ISBLANK('LLh&gt;UTM'!B91),"",SUM(W91:Z91))</f>
        <v/>
      </c>
      <c r="G91" s="35" t="str">
        <f>IF(ISBLANK('LLh&gt;UTM'!B91),"",TRUNC((C91/6)+31))</f>
        <v/>
      </c>
      <c r="H91" s="1" t="e">
        <f t="shared" si="33"/>
        <v>#VALUE!</v>
      </c>
      <c r="I91" s="24" t="e">
        <f t="shared" si="34"/>
        <v>#VALUE!</v>
      </c>
      <c r="J91" t="e">
        <f>$N$2/SQRT(1+L91)</f>
        <v>#VALUE!</v>
      </c>
      <c r="K91" t="e">
        <f>$O$2*B91+$P$2*SIN((2*B91) / $G$2)+$Q$2*SIN((4*B91) / $G$2)+$R$2*SIN((6*B91) / $G$2)</f>
        <v>#VALUE!</v>
      </c>
      <c r="L91" t="e">
        <f>($M$2*COS(B91/$G$2)^2)</f>
        <v>#VALUE!</v>
      </c>
      <c r="M91" s="27" t="e">
        <f>$S$2/$G$2*J91*COS(B91/$G$2)</f>
        <v>#VALUE!</v>
      </c>
      <c r="N91" s="21" t="e">
        <f>$S$2/(6*$G$2^3) *J91*COS(B91/$G$2)^3*(1-TAN(B91/$G$2)^2+L91)</f>
        <v>#VALUE!</v>
      </c>
      <c r="O91" t="e">
        <f>$S$2/(120*$G$2^5)*J91*COS(B91/$G$2)^5* (5 - 18*TAN(B91/$G$2)^2 + TAN(B91/$G$2)^4 + L91*(14 - 58*TAN(B91/$G$2)^2) )</f>
        <v>#VALUE!</v>
      </c>
      <c r="P91" s="26" t="e">
        <f t="shared" si="35"/>
        <v>#VALUE!</v>
      </c>
      <c r="Q91" s="27" t="e">
        <f t="shared" si="36"/>
        <v>#VALUE!</v>
      </c>
      <c r="R91" s="38" t="e">
        <f t="shared" si="37"/>
        <v>#VALUE!</v>
      </c>
      <c r="S91" s="1" t="e">
        <f>$S$2*K91</f>
        <v>#VALUE!</v>
      </c>
      <c r="T91" s="1" t="e">
        <f>$S$2/(2*$G$2^2)*J91*COS(B91/$G$2)^2*TAN(B91/$G$2)</f>
        <v>#VALUE!</v>
      </c>
      <c r="U91" s="1" t="e">
        <f>$S$2/(24*$G$2^4)*J91*COS(B91/$G$2)^4 *TAN(B91/$G$2)*(5-TAN(B91/$G$2)^2 + 9*L91)</f>
        <v>#VALUE!</v>
      </c>
      <c r="V91" s="1" t="e">
        <f>$S$2/(720*$G$2^6) *J91*COS(B91/$G$2)^6 * TAN(B91/$G$2) * (61 -58*TAN(B91/$G$2)^2 + TAN(B91/$G$2)^4)</f>
        <v>#VALUE!</v>
      </c>
      <c r="W91" s="1" t="e">
        <f t="shared" si="38"/>
        <v>#VALUE!</v>
      </c>
      <c r="X91" s="1" t="e">
        <f t="shared" si="39"/>
        <v>#VALUE!</v>
      </c>
      <c r="Y91" s="39" t="e">
        <f t="shared" si="40"/>
        <v>#VALUE!</v>
      </c>
      <c r="Z91" s="1" t="e">
        <f t="shared" si="41"/>
        <v>#VALUE!</v>
      </c>
      <c r="AA91" s="23" t="e">
        <f t="shared" si="29"/>
        <v>#VALUE!</v>
      </c>
      <c r="AB91" t="str">
        <f>IF(ISBLANK('LLh&gt;UTM'!B91),"",($AA91+D91) * COS(B91/$G$2) * COS(C91/$G$2))</f>
        <v/>
      </c>
      <c r="AC91" t="str">
        <f>IF(ISBLANK('LLh&gt;UTM'!B91),"",($AA91+D91) * COS(B91/$G$2) * SIN(C91/$G$2))</f>
        <v/>
      </c>
      <c r="AD91" t="str">
        <f>IF(ISBLANK('LLh&gt;UTM'!B91),"",($AA91 * (1-$K$2)+D91) * SIN(B91/$G$2))</f>
        <v/>
      </c>
      <c r="AF91" s="17">
        <v>88</v>
      </c>
      <c r="AG91" s="56" t="str">
        <f>IF(ISBLANK('XYZ&gt;LLh'!B91),"",'XYZ&gt;LLh'!B91)</f>
        <v/>
      </c>
      <c r="AH91" s="56" t="str">
        <f>IF(ISBLANK('XYZ&gt;LLh'!B91),"",'XYZ&gt;LLh'!C91)</f>
        <v/>
      </c>
      <c r="AI91" s="56" t="str">
        <f>IF(ISBLANK('XYZ&gt;LLh'!B91),"",'XYZ&gt;LLh'!D91)</f>
        <v/>
      </c>
      <c r="AJ91" t="e">
        <f t="shared" si="30"/>
        <v>#VALUE!</v>
      </c>
      <c r="AK91" t="e">
        <f t="shared" si="31"/>
        <v>#VALUE!</v>
      </c>
      <c r="AL91" s="23" t="e">
        <f t="shared" si="32"/>
        <v>#VALUE!</v>
      </c>
      <c r="AM91" s="20" t="str">
        <f>IF(ISBLANK('XYZ&gt;LLh'!B91),"",ATAN((AI91+$M$2*$I$2*SIN(AK91)^3)/(AJ91-$K$2*$H$2*COS(AK91)^3))* $G$2)</f>
        <v/>
      </c>
      <c r="AN91" t="str">
        <f>IF(ISBLANK('XYZ&gt;LLh'!B91),"",ATAN(AH91/AG91) * $G$2)</f>
        <v/>
      </c>
      <c r="AO91" t="str">
        <f>IF(ISBLANK('XYZ&gt;LLh'!B91),"", AJ91/ COS(AM91/$G$2) - AL91)</f>
        <v/>
      </c>
    </row>
    <row r="92" spans="1:41" x14ac:dyDescent="0.2">
      <c r="A92" s="17">
        <v>89</v>
      </c>
      <c r="B92" s="18" t="str">
        <f>IF(ISBLANK('LLh&gt;UTM'!B92),"",'LLh&gt;UTM'!B92)</f>
        <v/>
      </c>
      <c r="C92" s="18" t="str">
        <f>IF(ISBLANK('LLh&gt;UTM'!C92),"",'LLh&gt;UTM'!C92)</f>
        <v/>
      </c>
      <c r="D92" s="45" t="str">
        <f>IF(ISBLANK('LLh&gt;UTM'!D92),"",'LLh&gt;UTM'!D92)</f>
        <v/>
      </c>
      <c r="E92" s="33" t="str">
        <f>IF(ISBLANK('LLh&gt;UTM'!B92),"",SUM(P92:R92)+500000)</f>
        <v/>
      </c>
      <c r="F92" s="34" t="str">
        <f>IF(ISBLANK('LLh&gt;UTM'!B92),"",SUM(W92:Z92))</f>
        <v/>
      </c>
      <c r="G92" s="35" t="str">
        <f>IF(ISBLANK('LLh&gt;UTM'!B92),"",TRUNC((C92/6)+31))</f>
        <v/>
      </c>
      <c r="H92" s="1" t="e">
        <f t="shared" si="33"/>
        <v>#VALUE!</v>
      </c>
      <c r="I92" s="24" t="e">
        <f t="shared" si="34"/>
        <v>#VALUE!</v>
      </c>
      <c r="J92" t="e">
        <f>$N$2/SQRT(1+L92)</f>
        <v>#VALUE!</v>
      </c>
      <c r="K92" t="e">
        <f>$O$2*B92+$P$2*SIN((2*B92) / $G$2)+$Q$2*SIN((4*B92) / $G$2)+$R$2*SIN((6*B92) / $G$2)</f>
        <v>#VALUE!</v>
      </c>
      <c r="L92" t="e">
        <f>($M$2*COS(B92/$G$2)^2)</f>
        <v>#VALUE!</v>
      </c>
      <c r="M92" s="27" t="e">
        <f>$S$2/$G$2*J92*COS(B92/$G$2)</f>
        <v>#VALUE!</v>
      </c>
      <c r="N92" s="21" t="e">
        <f>$S$2/(6*$G$2^3) *J92*COS(B92/$G$2)^3*(1-TAN(B92/$G$2)^2+L92)</f>
        <v>#VALUE!</v>
      </c>
      <c r="O92" t="e">
        <f>$S$2/(120*$G$2^5)*J92*COS(B92/$G$2)^5* (5 - 18*TAN(B92/$G$2)^2 + TAN(B92/$G$2)^4 + L92*(14 - 58*TAN(B92/$G$2)^2) )</f>
        <v>#VALUE!</v>
      </c>
      <c r="P92" s="26" t="e">
        <f t="shared" si="35"/>
        <v>#VALUE!</v>
      </c>
      <c r="Q92" s="27" t="e">
        <f t="shared" si="36"/>
        <v>#VALUE!</v>
      </c>
      <c r="R92" s="38" t="e">
        <f t="shared" si="37"/>
        <v>#VALUE!</v>
      </c>
      <c r="S92" s="1" t="e">
        <f>$S$2*K92</f>
        <v>#VALUE!</v>
      </c>
      <c r="T92" s="1" t="e">
        <f>$S$2/(2*$G$2^2)*J92*COS(B92/$G$2)^2*TAN(B92/$G$2)</f>
        <v>#VALUE!</v>
      </c>
      <c r="U92" s="1" t="e">
        <f>$S$2/(24*$G$2^4)*J92*COS(B92/$G$2)^4 *TAN(B92/$G$2)*(5-TAN(B92/$G$2)^2 + 9*L92)</f>
        <v>#VALUE!</v>
      </c>
      <c r="V92" s="1" t="e">
        <f>$S$2/(720*$G$2^6) *J92*COS(B92/$G$2)^6 * TAN(B92/$G$2) * (61 -58*TAN(B92/$G$2)^2 + TAN(B92/$G$2)^4)</f>
        <v>#VALUE!</v>
      </c>
      <c r="W92" s="1" t="e">
        <f t="shared" si="38"/>
        <v>#VALUE!</v>
      </c>
      <c r="X92" s="1" t="e">
        <f t="shared" si="39"/>
        <v>#VALUE!</v>
      </c>
      <c r="Y92" s="39" t="e">
        <f t="shared" si="40"/>
        <v>#VALUE!</v>
      </c>
      <c r="Z92" s="1" t="e">
        <f t="shared" si="41"/>
        <v>#VALUE!</v>
      </c>
      <c r="AA92" s="23" t="e">
        <f t="shared" si="29"/>
        <v>#VALUE!</v>
      </c>
      <c r="AB92" t="str">
        <f>IF(ISBLANK('LLh&gt;UTM'!B92),"",($AA92+D92) * COS(B92/$G$2) * COS(C92/$G$2))</f>
        <v/>
      </c>
      <c r="AC92" t="str">
        <f>IF(ISBLANK('LLh&gt;UTM'!B92),"",($AA92+D92) * COS(B92/$G$2) * SIN(C92/$G$2))</f>
        <v/>
      </c>
      <c r="AD92" t="str">
        <f>IF(ISBLANK('LLh&gt;UTM'!B92),"",($AA92 * (1-$K$2)+D92) * SIN(B92/$G$2))</f>
        <v/>
      </c>
      <c r="AF92" s="17">
        <v>89</v>
      </c>
      <c r="AG92" s="56" t="str">
        <f>IF(ISBLANK('XYZ&gt;LLh'!B92),"",'XYZ&gt;LLh'!B92)</f>
        <v/>
      </c>
      <c r="AH92" s="56" t="str">
        <f>IF(ISBLANK('XYZ&gt;LLh'!B92),"",'XYZ&gt;LLh'!C92)</f>
        <v/>
      </c>
      <c r="AI92" s="56" t="str">
        <f>IF(ISBLANK('XYZ&gt;LLh'!B92),"",'XYZ&gt;LLh'!D92)</f>
        <v/>
      </c>
      <c r="AJ92" t="e">
        <f t="shared" si="30"/>
        <v>#VALUE!</v>
      </c>
      <c r="AK92" t="e">
        <f t="shared" si="31"/>
        <v>#VALUE!</v>
      </c>
      <c r="AL92" s="23" t="e">
        <f t="shared" si="32"/>
        <v>#VALUE!</v>
      </c>
      <c r="AM92" s="20" t="str">
        <f>IF(ISBLANK('XYZ&gt;LLh'!B92),"",ATAN((AI92+$M$2*$I$2*SIN(AK92)^3)/(AJ92-$K$2*$H$2*COS(AK92)^3))* $G$2)</f>
        <v/>
      </c>
      <c r="AN92" t="str">
        <f>IF(ISBLANK('XYZ&gt;LLh'!B92),"",ATAN(AH92/AG92) * $G$2)</f>
        <v/>
      </c>
      <c r="AO92" t="str">
        <f>IF(ISBLANK('XYZ&gt;LLh'!B92),"", AJ92/ COS(AM92/$G$2) - AL92)</f>
        <v/>
      </c>
    </row>
    <row r="93" spans="1:41" x14ac:dyDescent="0.2">
      <c r="A93" s="17">
        <v>90</v>
      </c>
      <c r="B93" s="18" t="str">
        <f>IF(ISBLANK('LLh&gt;UTM'!B93),"",'LLh&gt;UTM'!B93)</f>
        <v/>
      </c>
      <c r="C93" s="18" t="str">
        <f>IF(ISBLANK('LLh&gt;UTM'!C93),"",'LLh&gt;UTM'!C93)</f>
        <v/>
      </c>
      <c r="D93" s="45" t="str">
        <f>IF(ISBLANK('LLh&gt;UTM'!D93),"",'LLh&gt;UTM'!D93)</f>
        <v/>
      </c>
      <c r="E93" s="33" t="str">
        <f>IF(ISBLANK('LLh&gt;UTM'!B93),"",SUM(P93:R93)+500000)</f>
        <v/>
      </c>
      <c r="F93" s="34" t="str">
        <f>IF(ISBLANK('LLh&gt;UTM'!B93),"",SUM(W93:Z93))</f>
        <v/>
      </c>
      <c r="G93" s="35" t="str">
        <f>IF(ISBLANK('LLh&gt;UTM'!B93),"",TRUNC((C93/6)+31))</f>
        <v/>
      </c>
      <c r="H93" s="1" t="e">
        <f t="shared" si="33"/>
        <v>#VALUE!</v>
      </c>
      <c r="I93" s="24" t="e">
        <f t="shared" si="34"/>
        <v>#VALUE!</v>
      </c>
      <c r="J93" t="e">
        <f>$N$2/SQRT(1+L93)</f>
        <v>#VALUE!</v>
      </c>
      <c r="K93" t="e">
        <f>$O$2*B93+$P$2*SIN((2*B93) / $G$2)+$Q$2*SIN((4*B93) / $G$2)+$R$2*SIN((6*B93) / $G$2)</f>
        <v>#VALUE!</v>
      </c>
      <c r="L93" t="e">
        <f>($M$2*COS(B93/$G$2)^2)</f>
        <v>#VALUE!</v>
      </c>
      <c r="M93" s="27" t="e">
        <f>$S$2/$G$2*J93*COS(B93/$G$2)</f>
        <v>#VALUE!</v>
      </c>
      <c r="N93" s="21" t="e">
        <f>$S$2/(6*$G$2^3) *J93*COS(B93/$G$2)^3*(1-TAN(B93/$G$2)^2+L93)</f>
        <v>#VALUE!</v>
      </c>
      <c r="O93" t="e">
        <f>$S$2/(120*$G$2^5)*J93*COS(B93/$G$2)^5* (5 - 18*TAN(B93/$G$2)^2 + TAN(B93/$G$2)^4 + L93*(14 - 58*TAN(B93/$G$2)^2) )</f>
        <v>#VALUE!</v>
      </c>
      <c r="P93" s="26" t="e">
        <f t="shared" si="35"/>
        <v>#VALUE!</v>
      </c>
      <c r="Q93" s="27" t="e">
        <f t="shared" si="36"/>
        <v>#VALUE!</v>
      </c>
      <c r="R93" s="38" t="e">
        <f t="shared" si="37"/>
        <v>#VALUE!</v>
      </c>
      <c r="S93" s="1" t="e">
        <f>$S$2*K93</f>
        <v>#VALUE!</v>
      </c>
      <c r="T93" s="1" t="e">
        <f>$S$2/(2*$G$2^2)*J93*COS(B93/$G$2)^2*TAN(B93/$G$2)</f>
        <v>#VALUE!</v>
      </c>
      <c r="U93" s="1" t="e">
        <f>$S$2/(24*$G$2^4)*J93*COS(B93/$G$2)^4 *TAN(B93/$G$2)*(5-TAN(B93/$G$2)^2 + 9*L93)</f>
        <v>#VALUE!</v>
      </c>
      <c r="V93" s="1" t="e">
        <f>$S$2/(720*$G$2^6) *J93*COS(B93/$G$2)^6 * TAN(B93/$G$2) * (61 -58*TAN(B93/$G$2)^2 + TAN(B93/$G$2)^4)</f>
        <v>#VALUE!</v>
      </c>
      <c r="W93" s="1" t="e">
        <f t="shared" si="38"/>
        <v>#VALUE!</v>
      </c>
      <c r="X93" s="1" t="e">
        <f t="shared" si="39"/>
        <v>#VALUE!</v>
      </c>
      <c r="Y93" s="39" t="e">
        <f t="shared" si="40"/>
        <v>#VALUE!</v>
      </c>
      <c r="Z93" s="1" t="e">
        <f t="shared" si="41"/>
        <v>#VALUE!</v>
      </c>
      <c r="AA93" s="23" t="e">
        <f t="shared" si="29"/>
        <v>#VALUE!</v>
      </c>
      <c r="AB93" t="str">
        <f>IF(ISBLANK('LLh&gt;UTM'!B93),"",($AA93+D93) * COS(B93/$G$2) * COS(C93/$G$2))</f>
        <v/>
      </c>
      <c r="AC93" t="str">
        <f>IF(ISBLANK('LLh&gt;UTM'!B93),"",($AA93+D93) * COS(B93/$G$2) * SIN(C93/$G$2))</f>
        <v/>
      </c>
      <c r="AD93" t="str">
        <f>IF(ISBLANK('LLh&gt;UTM'!B93),"",($AA93 * (1-$K$2)+D93) * SIN(B93/$G$2))</f>
        <v/>
      </c>
      <c r="AF93" s="17">
        <v>90</v>
      </c>
      <c r="AG93" s="56" t="str">
        <f>IF(ISBLANK('XYZ&gt;LLh'!B93),"",'XYZ&gt;LLh'!B93)</f>
        <v/>
      </c>
      <c r="AH93" s="56" t="str">
        <f>IF(ISBLANK('XYZ&gt;LLh'!B93),"",'XYZ&gt;LLh'!C93)</f>
        <v/>
      </c>
      <c r="AI93" s="56" t="str">
        <f>IF(ISBLANK('XYZ&gt;LLh'!B93),"",'XYZ&gt;LLh'!D93)</f>
        <v/>
      </c>
      <c r="AJ93" t="e">
        <f t="shared" si="30"/>
        <v>#VALUE!</v>
      </c>
      <c r="AK93" t="e">
        <f t="shared" si="31"/>
        <v>#VALUE!</v>
      </c>
      <c r="AL93" s="23" t="e">
        <f t="shared" si="32"/>
        <v>#VALUE!</v>
      </c>
      <c r="AM93" s="20" t="str">
        <f>IF(ISBLANK('XYZ&gt;LLh'!B93),"",ATAN((AI93+$M$2*$I$2*SIN(AK93)^3)/(AJ93-$K$2*$H$2*COS(AK93)^3))* $G$2)</f>
        <v/>
      </c>
      <c r="AN93" t="str">
        <f>IF(ISBLANK('XYZ&gt;LLh'!B93),"",ATAN(AH93/AG93) * $G$2)</f>
        <v/>
      </c>
      <c r="AO93" t="str">
        <f>IF(ISBLANK('XYZ&gt;LLh'!B93),"", AJ93/ COS(AM93/$G$2) - AL93)</f>
        <v/>
      </c>
    </row>
    <row r="94" spans="1:41" x14ac:dyDescent="0.2">
      <c r="A94" s="17">
        <v>91</v>
      </c>
      <c r="B94" s="18" t="str">
        <f>IF(ISBLANK('LLh&gt;UTM'!B94),"",'LLh&gt;UTM'!B94)</f>
        <v/>
      </c>
      <c r="C94" s="18" t="str">
        <f>IF(ISBLANK('LLh&gt;UTM'!C94),"",'LLh&gt;UTM'!C94)</f>
        <v/>
      </c>
      <c r="D94" s="45" t="str">
        <f>IF(ISBLANK('LLh&gt;UTM'!D94),"",'LLh&gt;UTM'!D94)</f>
        <v/>
      </c>
      <c r="E94" s="33" t="str">
        <f>IF(ISBLANK('LLh&gt;UTM'!B94),"",SUM(P94:R94)+500000)</f>
        <v/>
      </c>
      <c r="F94" s="34" t="str">
        <f>IF(ISBLANK('LLh&gt;UTM'!B94),"",SUM(W94:Z94))</f>
        <v/>
      </c>
      <c r="G94" s="35" t="str">
        <f>IF(ISBLANK('LLh&gt;UTM'!B94),"",TRUNC((C94/6)+31))</f>
        <v/>
      </c>
      <c r="H94" s="1" t="e">
        <f t="shared" si="33"/>
        <v>#VALUE!</v>
      </c>
      <c r="I94" s="24" t="e">
        <f t="shared" si="34"/>
        <v>#VALUE!</v>
      </c>
      <c r="J94" t="e">
        <f>$N$2/SQRT(1+L94)</f>
        <v>#VALUE!</v>
      </c>
      <c r="K94" t="e">
        <f>$O$2*B94+$P$2*SIN((2*B94) / $G$2)+$Q$2*SIN((4*B94) / $G$2)+$R$2*SIN((6*B94) / $G$2)</f>
        <v>#VALUE!</v>
      </c>
      <c r="L94" t="e">
        <f>($M$2*COS(B94/$G$2)^2)</f>
        <v>#VALUE!</v>
      </c>
      <c r="M94" s="27" t="e">
        <f>$S$2/$G$2*J94*COS(B94/$G$2)</f>
        <v>#VALUE!</v>
      </c>
      <c r="N94" s="21" t="e">
        <f>$S$2/(6*$G$2^3) *J94*COS(B94/$G$2)^3*(1-TAN(B94/$G$2)^2+L94)</f>
        <v>#VALUE!</v>
      </c>
      <c r="O94" t="e">
        <f>$S$2/(120*$G$2^5)*J94*COS(B94/$G$2)^5* (5 - 18*TAN(B94/$G$2)^2 + TAN(B94/$G$2)^4 + L94*(14 - 58*TAN(B94/$G$2)^2) )</f>
        <v>#VALUE!</v>
      </c>
      <c r="P94" s="26" t="e">
        <f t="shared" si="35"/>
        <v>#VALUE!</v>
      </c>
      <c r="Q94" s="27" t="e">
        <f t="shared" si="36"/>
        <v>#VALUE!</v>
      </c>
      <c r="R94" s="38" t="e">
        <f t="shared" si="37"/>
        <v>#VALUE!</v>
      </c>
      <c r="S94" s="1" t="e">
        <f>$S$2*K94</f>
        <v>#VALUE!</v>
      </c>
      <c r="T94" s="1" t="e">
        <f>$S$2/(2*$G$2^2)*J94*COS(B94/$G$2)^2*TAN(B94/$G$2)</f>
        <v>#VALUE!</v>
      </c>
      <c r="U94" s="1" t="e">
        <f>$S$2/(24*$G$2^4)*J94*COS(B94/$G$2)^4 *TAN(B94/$G$2)*(5-TAN(B94/$G$2)^2 + 9*L94)</f>
        <v>#VALUE!</v>
      </c>
      <c r="V94" s="1" t="e">
        <f>$S$2/(720*$G$2^6) *J94*COS(B94/$G$2)^6 * TAN(B94/$G$2) * (61 -58*TAN(B94/$G$2)^2 + TAN(B94/$G$2)^4)</f>
        <v>#VALUE!</v>
      </c>
      <c r="W94" s="1" t="e">
        <f t="shared" si="38"/>
        <v>#VALUE!</v>
      </c>
      <c r="X94" s="1" t="e">
        <f t="shared" si="39"/>
        <v>#VALUE!</v>
      </c>
      <c r="Y94" s="39" t="e">
        <f t="shared" si="40"/>
        <v>#VALUE!</v>
      </c>
      <c r="Z94" s="1" t="e">
        <f t="shared" si="41"/>
        <v>#VALUE!</v>
      </c>
      <c r="AA94" s="23" t="e">
        <f t="shared" si="29"/>
        <v>#VALUE!</v>
      </c>
      <c r="AB94" t="str">
        <f>IF(ISBLANK('LLh&gt;UTM'!B94),"",($AA94+D94) * COS(B94/$G$2) * COS(C94/$G$2))</f>
        <v/>
      </c>
      <c r="AC94" t="str">
        <f>IF(ISBLANK('LLh&gt;UTM'!B94),"",($AA94+D94) * COS(B94/$G$2) * SIN(C94/$G$2))</f>
        <v/>
      </c>
      <c r="AD94" t="str">
        <f>IF(ISBLANK('LLh&gt;UTM'!B94),"",($AA94 * (1-$K$2)+D94) * SIN(B94/$G$2))</f>
        <v/>
      </c>
      <c r="AF94" s="17">
        <v>91</v>
      </c>
      <c r="AG94" s="56" t="str">
        <f>IF(ISBLANK('XYZ&gt;LLh'!B94),"",'XYZ&gt;LLh'!B94)</f>
        <v/>
      </c>
      <c r="AH94" s="56" t="str">
        <f>IF(ISBLANK('XYZ&gt;LLh'!B94),"",'XYZ&gt;LLh'!C94)</f>
        <v/>
      </c>
      <c r="AI94" s="56" t="str">
        <f>IF(ISBLANK('XYZ&gt;LLh'!B94),"",'XYZ&gt;LLh'!D94)</f>
        <v/>
      </c>
      <c r="AJ94" t="e">
        <f t="shared" si="30"/>
        <v>#VALUE!</v>
      </c>
      <c r="AK94" t="e">
        <f t="shared" si="31"/>
        <v>#VALUE!</v>
      </c>
      <c r="AL94" s="23" t="e">
        <f t="shared" si="32"/>
        <v>#VALUE!</v>
      </c>
      <c r="AM94" s="20" t="str">
        <f>IF(ISBLANK('XYZ&gt;LLh'!B94),"",ATAN((AI94+$M$2*$I$2*SIN(AK94)^3)/(AJ94-$K$2*$H$2*COS(AK94)^3))* $G$2)</f>
        <v/>
      </c>
      <c r="AN94" t="str">
        <f>IF(ISBLANK('XYZ&gt;LLh'!B94),"",ATAN(AH94/AG94) * $G$2)</f>
        <v/>
      </c>
      <c r="AO94" t="str">
        <f>IF(ISBLANK('XYZ&gt;LLh'!B94),"", AJ94/ COS(AM94/$G$2) - AL94)</f>
        <v/>
      </c>
    </row>
    <row r="95" spans="1:41" x14ac:dyDescent="0.2">
      <c r="A95" s="17">
        <v>92</v>
      </c>
      <c r="B95" s="18" t="str">
        <f>IF(ISBLANK('LLh&gt;UTM'!B95),"",'LLh&gt;UTM'!B95)</f>
        <v/>
      </c>
      <c r="C95" s="18" t="str">
        <f>IF(ISBLANK('LLh&gt;UTM'!C95),"",'LLh&gt;UTM'!C95)</f>
        <v/>
      </c>
      <c r="D95" s="45" t="str">
        <f>IF(ISBLANK('LLh&gt;UTM'!D95),"",'LLh&gt;UTM'!D95)</f>
        <v/>
      </c>
      <c r="E95" s="33" t="str">
        <f>IF(ISBLANK('LLh&gt;UTM'!B95),"",SUM(P95:R95)+500000)</f>
        <v/>
      </c>
      <c r="F95" s="34" t="str">
        <f>IF(ISBLANK('LLh&gt;UTM'!B95),"",SUM(W95:Z95))</f>
        <v/>
      </c>
      <c r="G95" s="35" t="str">
        <f>IF(ISBLANK('LLh&gt;UTM'!B95),"",TRUNC((C95/6)+31))</f>
        <v/>
      </c>
      <c r="H95" s="1" t="e">
        <f t="shared" si="33"/>
        <v>#VALUE!</v>
      </c>
      <c r="I95" s="24" t="e">
        <f t="shared" si="34"/>
        <v>#VALUE!</v>
      </c>
      <c r="J95" t="e">
        <f>$N$2/SQRT(1+L95)</f>
        <v>#VALUE!</v>
      </c>
      <c r="K95" t="e">
        <f>$O$2*B95+$P$2*SIN((2*B95) / $G$2)+$Q$2*SIN((4*B95) / $G$2)+$R$2*SIN((6*B95) / $G$2)</f>
        <v>#VALUE!</v>
      </c>
      <c r="L95" t="e">
        <f>($M$2*COS(B95/$G$2)^2)</f>
        <v>#VALUE!</v>
      </c>
      <c r="M95" s="27" t="e">
        <f>$S$2/$G$2*J95*COS(B95/$G$2)</f>
        <v>#VALUE!</v>
      </c>
      <c r="N95" s="21" t="e">
        <f>$S$2/(6*$G$2^3) *J95*COS(B95/$G$2)^3*(1-TAN(B95/$G$2)^2+L95)</f>
        <v>#VALUE!</v>
      </c>
      <c r="O95" t="e">
        <f>$S$2/(120*$G$2^5)*J95*COS(B95/$G$2)^5* (5 - 18*TAN(B95/$G$2)^2 + TAN(B95/$G$2)^4 + L95*(14 - 58*TAN(B95/$G$2)^2) )</f>
        <v>#VALUE!</v>
      </c>
      <c r="P95" s="26" t="e">
        <f t="shared" si="35"/>
        <v>#VALUE!</v>
      </c>
      <c r="Q95" s="27" t="e">
        <f t="shared" si="36"/>
        <v>#VALUE!</v>
      </c>
      <c r="R95" s="38" t="e">
        <f t="shared" si="37"/>
        <v>#VALUE!</v>
      </c>
      <c r="S95" s="1" t="e">
        <f>$S$2*K95</f>
        <v>#VALUE!</v>
      </c>
      <c r="T95" s="1" t="e">
        <f>$S$2/(2*$G$2^2)*J95*COS(B95/$G$2)^2*TAN(B95/$G$2)</f>
        <v>#VALUE!</v>
      </c>
      <c r="U95" s="1" t="e">
        <f>$S$2/(24*$G$2^4)*J95*COS(B95/$G$2)^4 *TAN(B95/$G$2)*(5-TAN(B95/$G$2)^2 + 9*L95)</f>
        <v>#VALUE!</v>
      </c>
      <c r="V95" s="1" t="e">
        <f>$S$2/(720*$G$2^6) *J95*COS(B95/$G$2)^6 * TAN(B95/$G$2) * (61 -58*TAN(B95/$G$2)^2 + TAN(B95/$G$2)^4)</f>
        <v>#VALUE!</v>
      </c>
      <c r="W95" s="1" t="e">
        <f t="shared" si="38"/>
        <v>#VALUE!</v>
      </c>
      <c r="X95" s="1" t="e">
        <f t="shared" si="39"/>
        <v>#VALUE!</v>
      </c>
      <c r="Y95" s="39" t="e">
        <f t="shared" si="40"/>
        <v>#VALUE!</v>
      </c>
      <c r="Z95" s="1" t="e">
        <f t="shared" si="41"/>
        <v>#VALUE!</v>
      </c>
      <c r="AA95" s="23" t="e">
        <f t="shared" si="29"/>
        <v>#VALUE!</v>
      </c>
      <c r="AB95" t="str">
        <f>IF(ISBLANK('LLh&gt;UTM'!B95),"",($AA95+D95) * COS(B95/$G$2) * COS(C95/$G$2))</f>
        <v/>
      </c>
      <c r="AC95" t="str">
        <f>IF(ISBLANK('LLh&gt;UTM'!B95),"",($AA95+D95) * COS(B95/$G$2) * SIN(C95/$G$2))</f>
        <v/>
      </c>
      <c r="AD95" t="str">
        <f>IF(ISBLANK('LLh&gt;UTM'!B95),"",($AA95 * (1-$K$2)+D95) * SIN(B95/$G$2))</f>
        <v/>
      </c>
      <c r="AF95" s="17">
        <v>92</v>
      </c>
      <c r="AG95" s="56" t="str">
        <f>IF(ISBLANK('XYZ&gt;LLh'!B95),"",'XYZ&gt;LLh'!B95)</f>
        <v/>
      </c>
      <c r="AH95" s="56" t="str">
        <f>IF(ISBLANK('XYZ&gt;LLh'!B95),"",'XYZ&gt;LLh'!C95)</f>
        <v/>
      </c>
      <c r="AI95" s="56" t="str">
        <f>IF(ISBLANK('XYZ&gt;LLh'!B95),"",'XYZ&gt;LLh'!D95)</f>
        <v/>
      </c>
      <c r="AJ95" t="e">
        <f t="shared" si="30"/>
        <v>#VALUE!</v>
      </c>
      <c r="AK95" t="e">
        <f t="shared" si="31"/>
        <v>#VALUE!</v>
      </c>
      <c r="AL95" s="23" t="e">
        <f t="shared" si="32"/>
        <v>#VALUE!</v>
      </c>
      <c r="AM95" s="20" t="str">
        <f>IF(ISBLANK('XYZ&gt;LLh'!B95),"",ATAN((AI95+$M$2*$I$2*SIN(AK95)^3)/(AJ95-$K$2*$H$2*COS(AK95)^3))* $G$2)</f>
        <v/>
      </c>
      <c r="AN95" t="str">
        <f>IF(ISBLANK('XYZ&gt;LLh'!B95),"",ATAN(AH95/AG95) * $G$2)</f>
        <v/>
      </c>
      <c r="AO95" t="str">
        <f>IF(ISBLANK('XYZ&gt;LLh'!B95),"", AJ95/ COS(AM95/$G$2) - AL95)</f>
        <v/>
      </c>
    </row>
    <row r="96" spans="1:41" x14ac:dyDescent="0.2">
      <c r="A96" s="17">
        <v>93</v>
      </c>
      <c r="B96" s="18" t="str">
        <f>IF(ISBLANK('LLh&gt;UTM'!B96),"",'LLh&gt;UTM'!B96)</f>
        <v/>
      </c>
      <c r="C96" s="18" t="str">
        <f>IF(ISBLANK('LLh&gt;UTM'!C96),"",'LLh&gt;UTM'!C96)</f>
        <v/>
      </c>
      <c r="D96" s="45" t="str">
        <f>IF(ISBLANK('LLh&gt;UTM'!D96),"",'LLh&gt;UTM'!D96)</f>
        <v/>
      </c>
      <c r="E96" s="33" t="str">
        <f>IF(ISBLANK('LLh&gt;UTM'!B96),"",SUM(P96:R96)+500000)</f>
        <v/>
      </c>
      <c r="F96" s="34" t="str">
        <f>IF(ISBLANK('LLh&gt;UTM'!B96),"",SUM(W96:Z96))</f>
        <v/>
      </c>
      <c r="G96" s="35" t="str">
        <f>IF(ISBLANK('LLh&gt;UTM'!B96),"",TRUNC((C96/6)+31))</f>
        <v/>
      </c>
      <c r="H96" s="1" t="e">
        <f t="shared" si="33"/>
        <v>#VALUE!</v>
      </c>
      <c r="I96" s="24" t="e">
        <f t="shared" si="34"/>
        <v>#VALUE!</v>
      </c>
      <c r="J96" t="e">
        <f>$N$2/SQRT(1+L96)</f>
        <v>#VALUE!</v>
      </c>
      <c r="K96" t="e">
        <f>$O$2*B96+$P$2*SIN((2*B96) / $G$2)+$Q$2*SIN((4*B96) / $G$2)+$R$2*SIN((6*B96) / $G$2)</f>
        <v>#VALUE!</v>
      </c>
      <c r="L96" t="e">
        <f>($M$2*COS(B96/$G$2)^2)</f>
        <v>#VALUE!</v>
      </c>
      <c r="M96" s="27" t="e">
        <f>$S$2/$G$2*J96*COS(B96/$G$2)</f>
        <v>#VALUE!</v>
      </c>
      <c r="N96" s="21" t="e">
        <f>$S$2/(6*$G$2^3) *J96*COS(B96/$G$2)^3*(1-TAN(B96/$G$2)^2+L96)</f>
        <v>#VALUE!</v>
      </c>
      <c r="O96" t="e">
        <f>$S$2/(120*$G$2^5)*J96*COS(B96/$G$2)^5* (5 - 18*TAN(B96/$G$2)^2 + TAN(B96/$G$2)^4 + L96*(14 - 58*TAN(B96/$G$2)^2) )</f>
        <v>#VALUE!</v>
      </c>
      <c r="P96" s="26" t="e">
        <f t="shared" si="35"/>
        <v>#VALUE!</v>
      </c>
      <c r="Q96" s="27" t="e">
        <f t="shared" si="36"/>
        <v>#VALUE!</v>
      </c>
      <c r="R96" s="38" t="e">
        <f t="shared" si="37"/>
        <v>#VALUE!</v>
      </c>
      <c r="S96" s="1" t="e">
        <f>$S$2*K96</f>
        <v>#VALUE!</v>
      </c>
      <c r="T96" s="1" t="e">
        <f>$S$2/(2*$G$2^2)*J96*COS(B96/$G$2)^2*TAN(B96/$G$2)</f>
        <v>#VALUE!</v>
      </c>
      <c r="U96" s="1" t="e">
        <f>$S$2/(24*$G$2^4)*J96*COS(B96/$G$2)^4 *TAN(B96/$G$2)*(5-TAN(B96/$G$2)^2 + 9*L96)</f>
        <v>#VALUE!</v>
      </c>
      <c r="V96" s="1" t="e">
        <f>$S$2/(720*$G$2^6) *J96*COS(B96/$G$2)^6 * TAN(B96/$G$2) * (61 -58*TAN(B96/$G$2)^2 + TAN(B96/$G$2)^4)</f>
        <v>#VALUE!</v>
      </c>
      <c r="W96" s="1" t="e">
        <f t="shared" si="38"/>
        <v>#VALUE!</v>
      </c>
      <c r="X96" s="1" t="e">
        <f t="shared" si="39"/>
        <v>#VALUE!</v>
      </c>
      <c r="Y96" s="39" t="e">
        <f t="shared" si="40"/>
        <v>#VALUE!</v>
      </c>
      <c r="Z96" s="1" t="e">
        <f t="shared" si="41"/>
        <v>#VALUE!</v>
      </c>
      <c r="AA96" s="23" t="e">
        <f t="shared" si="29"/>
        <v>#VALUE!</v>
      </c>
      <c r="AB96" t="str">
        <f>IF(ISBLANK('LLh&gt;UTM'!B96),"",($AA96+D96) * COS(B96/$G$2) * COS(C96/$G$2))</f>
        <v/>
      </c>
      <c r="AC96" t="str">
        <f>IF(ISBLANK('LLh&gt;UTM'!B96),"",($AA96+D96) * COS(B96/$G$2) * SIN(C96/$G$2))</f>
        <v/>
      </c>
      <c r="AD96" t="str">
        <f>IF(ISBLANK('LLh&gt;UTM'!B96),"",($AA96 * (1-$K$2)+D96) * SIN(B96/$G$2))</f>
        <v/>
      </c>
      <c r="AF96" s="17">
        <v>93</v>
      </c>
      <c r="AG96" s="56" t="str">
        <f>IF(ISBLANK('XYZ&gt;LLh'!B96),"",'XYZ&gt;LLh'!B96)</f>
        <v/>
      </c>
      <c r="AH96" s="56" t="str">
        <f>IF(ISBLANK('XYZ&gt;LLh'!B96),"",'XYZ&gt;LLh'!C96)</f>
        <v/>
      </c>
      <c r="AI96" s="56" t="str">
        <f>IF(ISBLANK('XYZ&gt;LLh'!B96),"",'XYZ&gt;LLh'!D96)</f>
        <v/>
      </c>
      <c r="AJ96" t="e">
        <f t="shared" si="30"/>
        <v>#VALUE!</v>
      </c>
      <c r="AK96" t="e">
        <f t="shared" si="31"/>
        <v>#VALUE!</v>
      </c>
      <c r="AL96" s="23" t="e">
        <f t="shared" si="32"/>
        <v>#VALUE!</v>
      </c>
      <c r="AM96" s="20" t="str">
        <f>IF(ISBLANK('XYZ&gt;LLh'!B96),"",ATAN((AI96+$M$2*$I$2*SIN(AK96)^3)/(AJ96-$K$2*$H$2*COS(AK96)^3))* $G$2)</f>
        <v/>
      </c>
      <c r="AN96" t="str">
        <f>IF(ISBLANK('XYZ&gt;LLh'!B96),"",ATAN(AH96/AG96) * $G$2)</f>
        <v/>
      </c>
      <c r="AO96" t="str">
        <f>IF(ISBLANK('XYZ&gt;LLh'!B96),"", AJ96/ COS(AM96/$G$2) - AL96)</f>
        <v/>
      </c>
    </row>
    <row r="97" spans="1:41" x14ac:dyDescent="0.2">
      <c r="A97" s="17">
        <v>94</v>
      </c>
      <c r="B97" s="18" t="str">
        <f>IF(ISBLANK('LLh&gt;UTM'!B97),"",'LLh&gt;UTM'!B97)</f>
        <v/>
      </c>
      <c r="C97" s="18" t="str">
        <f>IF(ISBLANK('LLh&gt;UTM'!C97),"",'LLh&gt;UTM'!C97)</f>
        <v/>
      </c>
      <c r="D97" s="45" t="str">
        <f>IF(ISBLANK('LLh&gt;UTM'!D97),"",'LLh&gt;UTM'!D97)</f>
        <v/>
      </c>
      <c r="E97" s="33" t="str">
        <f>IF(ISBLANK('LLh&gt;UTM'!B97),"",SUM(P97:R97)+500000)</f>
        <v/>
      </c>
      <c r="F97" s="34" t="str">
        <f>IF(ISBLANK('LLh&gt;UTM'!B97),"",SUM(W97:Z97))</f>
        <v/>
      </c>
      <c r="G97" s="35" t="str">
        <f>IF(ISBLANK('LLh&gt;UTM'!B97),"",TRUNC((C97/6)+31))</f>
        <v/>
      </c>
      <c r="H97" s="1" t="e">
        <f t="shared" si="33"/>
        <v>#VALUE!</v>
      </c>
      <c r="I97" s="24" t="e">
        <f t="shared" si="34"/>
        <v>#VALUE!</v>
      </c>
      <c r="J97" t="e">
        <f>$N$2/SQRT(1+L97)</f>
        <v>#VALUE!</v>
      </c>
      <c r="K97" t="e">
        <f>$O$2*B97+$P$2*SIN((2*B97) / $G$2)+$Q$2*SIN((4*B97) / $G$2)+$R$2*SIN((6*B97) / $G$2)</f>
        <v>#VALUE!</v>
      </c>
      <c r="L97" t="e">
        <f>($M$2*COS(B97/$G$2)^2)</f>
        <v>#VALUE!</v>
      </c>
      <c r="M97" s="27" t="e">
        <f>$S$2/$G$2*J97*COS(B97/$G$2)</f>
        <v>#VALUE!</v>
      </c>
      <c r="N97" s="21" t="e">
        <f>$S$2/(6*$G$2^3) *J97*COS(B97/$G$2)^3*(1-TAN(B97/$G$2)^2+L97)</f>
        <v>#VALUE!</v>
      </c>
      <c r="O97" t="e">
        <f>$S$2/(120*$G$2^5)*J97*COS(B97/$G$2)^5* (5 - 18*TAN(B97/$G$2)^2 + TAN(B97/$G$2)^4 + L97*(14 - 58*TAN(B97/$G$2)^2) )</f>
        <v>#VALUE!</v>
      </c>
      <c r="P97" s="26" t="e">
        <f t="shared" si="35"/>
        <v>#VALUE!</v>
      </c>
      <c r="Q97" s="27" t="e">
        <f t="shared" si="36"/>
        <v>#VALUE!</v>
      </c>
      <c r="R97" s="38" t="e">
        <f t="shared" si="37"/>
        <v>#VALUE!</v>
      </c>
      <c r="S97" s="1" t="e">
        <f>$S$2*K97</f>
        <v>#VALUE!</v>
      </c>
      <c r="T97" s="1" t="e">
        <f>$S$2/(2*$G$2^2)*J97*COS(B97/$G$2)^2*TAN(B97/$G$2)</f>
        <v>#VALUE!</v>
      </c>
      <c r="U97" s="1" t="e">
        <f>$S$2/(24*$G$2^4)*J97*COS(B97/$G$2)^4 *TAN(B97/$G$2)*(5-TAN(B97/$G$2)^2 + 9*L97)</f>
        <v>#VALUE!</v>
      </c>
      <c r="V97" s="1" t="e">
        <f>$S$2/(720*$G$2^6) *J97*COS(B97/$G$2)^6 * TAN(B97/$G$2) * (61 -58*TAN(B97/$G$2)^2 + TAN(B97/$G$2)^4)</f>
        <v>#VALUE!</v>
      </c>
      <c r="W97" s="1" t="e">
        <f t="shared" si="38"/>
        <v>#VALUE!</v>
      </c>
      <c r="X97" s="1" t="e">
        <f t="shared" si="39"/>
        <v>#VALUE!</v>
      </c>
      <c r="Y97" s="39" t="e">
        <f t="shared" si="40"/>
        <v>#VALUE!</v>
      </c>
      <c r="Z97" s="1" t="e">
        <f t="shared" si="41"/>
        <v>#VALUE!</v>
      </c>
      <c r="AA97" s="23" t="e">
        <f t="shared" si="29"/>
        <v>#VALUE!</v>
      </c>
      <c r="AB97" t="str">
        <f>IF(ISBLANK('LLh&gt;UTM'!B97),"",($AA97+D97) * COS(B97/$G$2) * COS(C97/$G$2))</f>
        <v/>
      </c>
      <c r="AC97" t="str">
        <f>IF(ISBLANK('LLh&gt;UTM'!B97),"",($AA97+D97) * COS(B97/$G$2) * SIN(C97/$G$2))</f>
        <v/>
      </c>
      <c r="AD97" t="str">
        <f>IF(ISBLANK('LLh&gt;UTM'!B97),"",($AA97 * (1-$K$2)+D97) * SIN(B97/$G$2))</f>
        <v/>
      </c>
      <c r="AF97" s="17">
        <v>94</v>
      </c>
      <c r="AG97" s="56" t="str">
        <f>IF(ISBLANK('XYZ&gt;LLh'!B97),"",'XYZ&gt;LLh'!B97)</f>
        <v/>
      </c>
      <c r="AH97" s="56" t="str">
        <f>IF(ISBLANK('XYZ&gt;LLh'!B97),"",'XYZ&gt;LLh'!C97)</f>
        <v/>
      </c>
      <c r="AI97" s="56" t="str">
        <f>IF(ISBLANK('XYZ&gt;LLh'!B97),"",'XYZ&gt;LLh'!D97)</f>
        <v/>
      </c>
      <c r="AJ97" t="e">
        <f t="shared" si="30"/>
        <v>#VALUE!</v>
      </c>
      <c r="AK97" t="e">
        <f t="shared" si="31"/>
        <v>#VALUE!</v>
      </c>
      <c r="AL97" s="23" t="e">
        <f t="shared" si="32"/>
        <v>#VALUE!</v>
      </c>
      <c r="AM97" s="20" t="str">
        <f>IF(ISBLANK('XYZ&gt;LLh'!B97),"",ATAN((AI97+$M$2*$I$2*SIN(AK97)^3)/(AJ97-$K$2*$H$2*COS(AK97)^3))* $G$2)</f>
        <v/>
      </c>
      <c r="AN97" t="str">
        <f>IF(ISBLANK('XYZ&gt;LLh'!B97),"",ATAN(AH97/AG97) * $G$2)</f>
        <v/>
      </c>
      <c r="AO97" t="str">
        <f>IF(ISBLANK('XYZ&gt;LLh'!B97),"", AJ97/ COS(AM97/$G$2) - AL97)</f>
        <v/>
      </c>
    </row>
    <row r="98" spans="1:41" x14ac:dyDescent="0.2">
      <c r="A98" s="17">
        <v>95</v>
      </c>
      <c r="B98" s="18" t="str">
        <f>IF(ISBLANK('LLh&gt;UTM'!B98),"",'LLh&gt;UTM'!B98)</f>
        <v/>
      </c>
      <c r="C98" s="18" t="str">
        <f>IF(ISBLANK('LLh&gt;UTM'!C98),"",'LLh&gt;UTM'!C98)</f>
        <v/>
      </c>
      <c r="D98" s="45" t="str">
        <f>IF(ISBLANK('LLh&gt;UTM'!D98),"",'LLh&gt;UTM'!D98)</f>
        <v/>
      </c>
      <c r="E98" s="33" t="str">
        <f>IF(ISBLANK('LLh&gt;UTM'!B98),"",SUM(P98:R98)+500000)</f>
        <v/>
      </c>
      <c r="F98" s="34" t="str">
        <f>IF(ISBLANK('LLh&gt;UTM'!B98),"",SUM(W98:Z98))</f>
        <v/>
      </c>
      <c r="G98" s="35" t="str">
        <f>IF(ISBLANK('LLh&gt;UTM'!B98),"",TRUNC((C98/6)+31))</f>
        <v/>
      </c>
      <c r="H98" s="1" t="e">
        <f t="shared" si="33"/>
        <v>#VALUE!</v>
      </c>
      <c r="I98" s="24" t="e">
        <f t="shared" si="34"/>
        <v>#VALUE!</v>
      </c>
      <c r="J98" t="e">
        <f>$N$2/SQRT(1+L98)</f>
        <v>#VALUE!</v>
      </c>
      <c r="K98" t="e">
        <f>$O$2*B98+$P$2*SIN((2*B98) / $G$2)+$Q$2*SIN((4*B98) / $G$2)+$R$2*SIN((6*B98) / $G$2)</f>
        <v>#VALUE!</v>
      </c>
      <c r="L98" t="e">
        <f>($M$2*COS(B98/$G$2)^2)</f>
        <v>#VALUE!</v>
      </c>
      <c r="M98" s="27" t="e">
        <f>$S$2/$G$2*J98*COS(B98/$G$2)</f>
        <v>#VALUE!</v>
      </c>
      <c r="N98" s="21" t="e">
        <f>$S$2/(6*$G$2^3) *J98*COS(B98/$G$2)^3*(1-TAN(B98/$G$2)^2+L98)</f>
        <v>#VALUE!</v>
      </c>
      <c r="O98" t="e">
        <f>$S$2/(120*$G$2^5)*J98*COS(B98/$G$2)^5* (5 - 18*TAN(B98/$G$2)^2 + TAN(B98/$G$2)^4 + L98*(14 - 58*TAN(B98/$G$2)^2) )</f>
        <v>#VALUE!</v>
      </c>
      <c r="P98" s="26" t="e">
        <f t="shared" si="35"/>
        <v>#VALUE!</v>
      </c>
      <c r="Q98" s="27" t="e">
        <f t="shared" si="36"/>
        <v>#VALUE!</v>
      </c>
      <c r="R98" s="38" t="e">
        <f t="shared" si="37"/>
        <v>#VALUE!</v>
      </c>
      <c r="S98" s="1" t="e">
        <f>$S$2*K98</f>
        <v>#VALUE!</v>
      </c>
      <c r="T98" s="1" t="e">
        <f>$S$2/(2*$G$2^2)*J98*COS(B98/$G$2)^2*TAN(B98/$G$2)</f>
        <v>#VALUE!</v>
      </c>
      <c r="U98" s="1" t="e">
        <f>$S$2/(24*$G$2^4)*J98*COS(B98/$G$2)^4 *TAN(B98/$G$2)*(5-TAN(B98/$G$2)^2 + 9*L98)</f>
        <v>#VALUE!</v>
      </c>
      <c r="V98" s="1" t="e">
        <f>$S$2/(720*$G$2^6) *J98*COS(B98/$G$2)^6 * TAN(B98/$G$2) * (61 -58*TAN(B98/$G$2)^2 + TAN(B98/$G$2)^4)</f>
        <v>#VALUE!</v>
      </c>
      <c r="W98" s="1" t="e">
        <f t="shared" si="38"/>
        <v>#VALUE!</v>
      </c>
      <c r="X98" s="1" t="e">
        <f t="shared" si="39"/>
        <v>#VALUE!</v>
      </c>
      <c r="Y98" s="39" t="e">
        <f t="shared" si="40"/>
        <v>#VALUE!</v>
      </c>
      <c r="Z98" s="1" t="e">
        <f t="shared" si="41"/>
        <v>#VALUE!</v>
      </c>
      <c r="AA98" s="23" t="e">
        <f t="shared" si="29"/>
        <v>#VALUE!</v>
      </c>
      <c r="AB98" t="str">
        <f>IF(ISBLANK('LLh&gt;UTM'!B98),"",($AA98+D98) * COS(B98/$G$2) * COS(C98/$G$2))</f>
        <v/>
      </c>
      <c r="AC98" t="str">
        <f>IF(ISBLANK('LLh&gt;UTM'!B98),"",($AA98+D98) * COS(B98/$G$2) * SIN(C98/$G$2))</f>
        <v/>
      </c>
      <c r="AD98" t="str">
        <f>IF(ISBLANK('LLh&gt;UTM'!B98),"",($AA98 * (1-$K$2)+D98) * SIN(B98/$G$2))</f>
        <v/>
      </c>
      <c r="AF98" s="17">
        <v>95</v>
      </c>
      <c r="AG98" s="56" t="str">
        <f>IF(ISBLANK('XYZ&gt;LLh'!B98),"",'XYZ&gt;LLh'!B98)</f>
        <v/>
      </c>
      <c r="AH98" s="56" t="str">
        <f>IF(ISBLANK('XYZ&gt;LLh'!B98),"",'XYZ&gt;LLh'!C98)</f>
        <v/>
      </c>
      <c r="AI98" s="56" t="str">
        <f>IF(ISBLANK('XYZ&gt;LLh'!B98),"",'XYZ&gt;LLh'!D98)</f>
        <v/>
      </c>
      <c r="AJ98" t="e">
        <f t="shared" si="30"/>
        <v>#VALUE!</v>
      </c>
      <c r="AK98" t="e">
        <f t="shared" si="31"/>
        <v>#VALUE!</v>
      </c>
      <c r="AL98" s="23" t="e">
        <f t="shared" si="32"/>
        <v>#VALUE!</v>
      </c>
      <c r="AM98" s="20" t="str">
        <f>IF(ISBLANK('XYZ&gt;LLh'!B98),"",ATAN((AI98+$M$2*$I$2*SIN(AK98)^3)/(AJ98-$K$2*$H$2*COS(AK98)^3))* $G$2)</f>
        <v/>
      </c>
      <c r="AN98" t="str">
        <f>IF(ISBLANK('XYZ&gt;LLh'!B98),"",ATAN(AH98/AG98) * $G$2)</f>
        <v/>
      </c>
      <c r="AO98" t="str">
        <f>IF(ISBLANK('XYZ&gt;LLh'!B98),"", AJ98/ COS(AM98/$G$2) - AL98)</f>
        <v/>
      </c>
    </row>
    <row r="99" spans="1:41" x14ac:dyDescent="0.2">
      <c r="A99" s="17">
        <v>96</v>
      </c>
      <c r="B99" s="18" t="str">
        <f>IF(ISBLANK('LLh&gt;UTM'!B99),"",'LLh&gt;UTM'!B99)</f>
        <v/>
      </c>
      <c r="C99" s="18" t="str">
        <f>IF(ISBLANK('LLh&gt;UTM'!C99),"",'LLh&gt;UTM'!C99)</f>
        <v/>
      </c>
      <c r="D99" s="45" t="str">
        <f>IF(ISBLANK('LLh&gt;UTM'!D99),"",'LLh&gt;UTM'!D99)</f>
        <v/>
      </c>
      <c r="E99" s="33" t="str">
        <f>IF(ISBLANK('LLh&gt;UTM'!B99),"",SUM(P99:R99)+500000)</f>
        <v/>
      </c>
      <c r="F99" s="34" t="str">
        <f>IF(ISBLANK('LLh&gt;UTM'!B99),"",SUM(W99:Z99))</f>
        <v/>
      </c>
      <c r="G99" s="35" t="str">
        <f>IF(ISBLANK('LLh&gt;UTM'!B99),"",TRUNC((C99/6)+31))</f>
        <v/>
      </c>
      <c r="H99" s="1" t="e">
        <f t="shared" si="33"/>
        <v>#VALUE!</v>
      </c>
      <c r="I99" s="24" t="e">
        <f t="shared" si="34"/>
        <v>#VALUE!</v>
      </c>
      <c r="J99" t="e">
        <f>$N$2/SQRT(1+L99)</f>
        <v>#VALUE!</v>
      </c>
      <c r="K99" t="e">
        <f>$O$2*B99+$P$2*SIN((2*B99) / $G$2)+$Q$2*SIN((4*B99) / $G$2)+$R$2*SIN((6*B99) / $G$2)</f>
        <v>#VALUE!</v>
      </c>
      <c r="L99" t="e">
        <f>($M$2*COS(B99/$G$2)^2)</f>
        <v>#VALUE!</v>
      </c>
      <c r="M99" s="27" t="e">
        <f>$S$2/$G$2*J99*COS(B99/$G$2)</f>
        <v>#VALUE!</v>
      </c>
      <c r="N99" s="21" t="e">
        <f>$S$2/(6*$G$2^3) *J99*COS(B99/$G$2)^3*(1-TAN(B99/$G$2)^2+L99)</f>
        <v>#VALUE!</v>
      </c>
      <c r="O99" t="e">
        <f>$S$2/(120*$G$2^5)*J99*COS(B99/$G$2)^5* (5 - 18*TAN(B99/$G$2)^2 + TAN(B99/$G$2)^4 + L99*(14 - 58*TAN(B99/$G$2)^2) )</f>
        <v>#VALUE!</v>
      </c>
      <c r="P99" s="26" t="e">
        <f t="shared" si="35"/>
        <v>#VALUE!</v>
      </c>
      <c r="Q99" s="27" t="e">
        <f t="shared" si="36"/>
        <v>#VALUE!</v>
      </c>
      <c r="R99" s="38" t="e">
        <f t="shared" si="37"/>
        <v>#VALUE!</v>
      </c>
      <c r="S99" s="1" t="e">
        <f>$S$2*K99</f>
        <v>#VALUE!</v>
      </c>
      <c r="T99" s="1" t="e">
        <f>$S$2/(2*$G$2^2)*J99*COS(B99/$G$2)^2*TAN(B99/$G$2)</f>
        <v>#VALUE!</v>
      </c>
      <c r="U99" s="1" t="e">
        <f>$S$2/(24*$G$2^4)*J99*COS(B99/$G$2)^4 *TAN(B99/$G$2)*(5-TAN(B99/$G$2)^2 + 9*L99)</f>
        <v>#VALUE!</v>
      </c>
      <c r="V99" s="1" t="e">
        <f>$S$2/(720*$G$2^6) *J99*COS(B99/$G$2)^6 * TAN(B99/$G$2) * (61 -58*TAN(B99/$G$2)^2 + TAN(B99/$G$2)^4)</f>
        <v>#VALUE!</v>
      </c>
      <c r="W99" s="1" t="e">
        <f t="shared" si="38"/>
        <v>#VALUE!</v>
      </c>
      <c r="X99" s="1" t="e">
        <f t="shared" si="39"/>
        <v>#VALUE!</v>
      </c>
      <c r="Y99" s="39" t="e">
        <f t="shared" si="40"/>
        <v>#VALUE!</v>
      </c>
      <c r="Z99" s="1" t="e">
        <f t="shared" si="41"/>
        <v>#VALUE!</v>
      </c>
      <c r="AA99" s="23" t="e">
        <f t="shared" si="29"/>
        <v>#VALUE!</v>
      </c>
      <c r="AB99" t="str">
        <f>IF(ISBLANK('LLh&gt;UTM'!B99),"",($AA99+D99) * COS(B99/$G$2) * COS(C99/$G$2))</f>
        <v/>
      </c>
      <c r="AC99" t="str">
        <f>IF(ISBLANK('LLh&gt;UTM'!B99),"",($AA99+D99) * COS(B99/$G$2) * SIN(C99/$G$2))</f>
        <v/>
      </c>
      <c r="AD99" t="str">
        <f>IF(ISBLANK('LLh&gt;UTM'!B99),"",($AA99 * (1-$K$2)+D99) * SIN(B99/$G$2))</f>
        <v/>
      </c>
      <c r="AF99" s="17">
        <v>96</v>
      </c>
      <c r="AG99" s="56" t="str">
        <f>IF(ISBLANK('XYZ&gt;LLh'!B99),"",'XYZ&gt;LLh'!B99)</f>
        <v/>
      </c>
      <c r="AH99" s="56" t="str">
        <f>IF(ISBLANK('XYZ&gt;LLh'!B99),"",'XYZ&gt;LLh'!C99)</f>
        <v/>
      </c>
      <c r="AI99" s="56" t="str">
        <f>IF(ISBLANK('XYZ&gt;LLh'!B99),"",'XYZ&gt;LLh'!D99)</f>
        <v/>
      </c>
      <c r="AJ99" t="e">
        <f t="shared" si="30"/>
        <v>#VALUE!</v>
      </c>
      <c r="AK99" t="e">
        <f t="shared" si="31"/>
        <v>#VALUE!</v>
      </c>
      <c r="AL99" s="23" t="e">
        <f t="shared" si="32"/>
        <v>#VALUE!</v>
      </c>
      <c r="AM99" s="20" t="str">
        <f>IF(ISBLANK('XYZ&gt;LLh'!B99),"",ATAN((AI99+$M$2*$I$2*SIN(AK99)^3)/(AJ99-$K$2*$H$2*COS(AK99)^3))* $G$2)</f>
        <v/>
      </c>
      <c r="AN99" t="str">
        <f>IF(ISBLANK('XYZ&gt;LLh'!B99),"",ATAN(AH99/AG99) * $G$2)</f>
        <v/>
      </c>
      <c r="AO99" t="str">
        <f>IF(ISBLANK('XYZ&gt;LLh'!B99),"", AJ99/ COS(AM99/$G$2) - AL99)</f>
        <v/>
      </c>
    </row>
    <row r="100" spans="1:41" x14ac:dyDescent="0.2">
      <c r="A100" s="17">
        <v>97</v>
      </c>
      <c r="B100" s="18" t="str">
        <f>IF(ISBLANK('LLh&gt;UTM'!B100),"",'LLh&gt;UTM'!B100)</f>
        <v/>
      </c>
      <c r="C100" s="18" t="str">
        <f>IF(ISBLANK('LLh&gt;UTM'!C100),"",'LLh&gt;UTM'!C100)</f>
        <v/>
      </c>
      <c r="D100" s="45" t="str">
        <f>IF(ISBLANK('LLh&gt;UTM'!D100),"",'LLh&gt;UTM'!D100)</f>
        <v/>
      </c>
      <c r="E100" s="33" t="str">
        <f>IF(ISBLANK('LLh&gt;UTM'!B100),"",SUM(P100:R100)+500000)</f>
        <v/>
      </c>
      <c r="F100" s="34" t="str">
        <f>IF(ISBLANK('LLh&gt;UTM'!B100),"",SUM(W100:Z100))</f>
        <v/>
      </c>
      <c r="G100" s="35" t="str">
        <f>IF(ISBLANK('LLh&gt;UTM'!B100),"",TRUNC((C100/6)+31))</f>
        <v/>
      </c>
      <c r="H100" s="1" t="e">
        <f t="shared" si="33"/>
        <v>#VALUE!</v>
      </c>
      <c r="I100" s="24" t="e">
        <f t="shared" si="34"/>
        <v>#VALUE!</v>
      </c>
      <c r="J100" t="e">
        <f>$N$2/SQRT(1+L100)</f>
        <v>#VALUE!</v>
      </c>
      <c r="K100" t="e">
        <f>$O$2*B100+$P$2*SIN((2*B100) / $G$2)+$Q$2*SIN((4*B100) / $G$2)+$R$2*SIN((6*B100) / $G$2)</f>
        <v>#VALUE!</v>
      </c>
      <c r="L100" t="e">
        <f>($M$2*COS(B100/$G$2)^2)</f>
        <v>#VALUE!</v>
      </c>
      <c r="M100" s="27" t="e">
        <f>$S$2/$G$2*J100*COS(B100/$G$2)</f>
        <v>#VALUE!</v>
      </c>
      <c r="N100" s="21" t="e">
        <f>$S$2/(6*$G$2^3) *J100*COS(B100/$G$2)^3*(1-TAN(B100/$G$2)^2+L100)</f>
        <v>#VALUE!</v>
      </c>
      <c r="O100" t="e">
        <f>$S$2/(120*$G$2^5)*J100*COS(B100/$G$2)^5* (5 - 18*TAN(B100/$G$2)^2 + TAN(B100/$G$2)^4 + L100*(14 - 58*TAN(B100/$G$2)^2) )</f>
        <v>#VALUE!</v>
      </c>
      <c r="P100" s="26" t="e">
        <f t="shared" si="35"/>
        <v>#VALUE!</v>
      </c>
      <c r="Q100" s="27" t="e">
        <f t="shared" si="36"/>
        <v>#VALUE!</v>
      </c>
      <c r="R100" s="38" t="e">
        <f t="shared" si="37"/>
        <v>#VALUE!</v>
      </c>
      <c r="S100" s="1" t="e">
        <f>$S$2*K100</f>
        <v>#VALUE!</v>
      </c>
      <c r="T100" s="1" t="e">
        <f>$S$2/(2*$G$2^2)*J100*COS(B100/$G$2)^2*TAN(B100/$G$2)</f>
        <v>#VALUE!</v>
      </c>
      <c r="U100" s="1" t="e">
        <f>$S$2/(24*$G$2^4)*J100*COS(B100/$G$2)^4 *TAN(B100/$G$2)*(5-TAN(B100/$G$2)^2 + 9*L100)</f>
        <v>#VALUE!</v>
      </c>
      <c r="V100" s="1" t="e">
        <f>$S$2/(720*$G$2^6) *J100*COS(B100/$G$2)^6 * TAN(B100/$G$2) * (61 -58*TAN(B100/$G$2)^2 + TAN(B100/$G$2)^4)</f>
        <v>#VALUE!</v>
      </c>
      <c r="W100" s="1" t="e">
        <f t="shared" si="38"/>
        <v>#VALUE!</v>
      </c>
      <c r="X100" s="1" t="e">
        <f t="shared" si="39"/>
        <v>#VALUE!</v>
      </c>
      <c r="Y100" s="39" t="e">
        <f t="shared" si="40"/>
        <v>#VALUE!</v>
      </c>
      <c r="Z100" s="1" t="e">
        <f t="shared" si="41"/>
        <v>#VALUE!</v>
      </c>
      <c r="AA100" s="23" t="e">
        <f t="shared" si="29"/>
        <v>#VALUE!</v>
      </c>
      <c r="AB100" t="str">
        <f>IF(ISBLANK('LLh&gt;UTM'!B100),"",($AA100+D100) * COS(B100/$G$2) * COS(C100/$G$2))</f>
        <v/>
      </c>
      <c r="AC100" t="str">
        <f>IF(ISBLANK('LLh&gt;UTM'!B100),"",($AA100+D100) * COS(B100/$G$2) * SIN(C100/$G$2))</f>
        <v/>
      </c>
      <c r="AD100" t="str">
        <f>IF(ISBLANK('LLh&gt;UTM'!B100),"",($AA100 * (1-$K$2)+D100) * SIN(B100/$G$2))</f>
        <v/>
      </c>
      <c r="AF100" s="17">
        <v>97</v>
      </c>
      <c r="AG100" s="56" t="str">
        <f>IF(ISBLANK('XYZ&gt;LLh'!B100),"",'XYZ&gt;LLh'!B100)</f>
        <v/>
      </c>
      <c r="AH100" s="56" t="str">
        <f>IF(ISBLANK('XYZ&gt;LLh'!B100),"",'XYZ&gt;LLh'!C100)</f>
        <v/>
      </c>
      <c r="AI100" s="56" t="str">
        <f>IF(ISBLANK('XYZ&gt;LLh'!B100),"",'XYZ&gt;LLh'!D100)</f>
        <v/>
      </c>
      <c r="AJ100" t="e">
        <f t="shared" si="30"/>
        <v>#VALUE!</v>
      </c>
      <c r="AK100" t="e">
        <f t="shared" si="31"/>
        <v>#VALUE!</v>
      </c>
      <c r="AL100" s="23" t="e">
        <f t="shared" si="32"/>
        <v>#VALUE!</v>
      </c>
      <c r="AM100" s="20" t="str">
        <f>IF(ISBLANK('XYZ&gt;LLh'!B100),"",ATAN((AI100+$M$2*$I$2*SIN(AK100)^3)/(AJ100-$K$2*$H$2*COS(AK100)^3))* $G$2)</f>
        <v/>
      </c>
      <c r="AN100" t="str">
        <f>IF(ISBLANK('XYZ&gt;LLh'!B100),"",ATAN(AH100/AG100) * $G$2)</f>
        <v/>
      </c>
      <c r="AO100" t="str">
        <f>IF(ISBLANK('XYZ&gt;LLh'!B100),"", AJ100/ COS(AM100/$G$2) - AL100)</f>
        <v/>
      </c>
    </row>
    <row r="101" spans="1:41" x14ac:dyDescent="0.2">
      <c r="A101" s="17">
        <v>98</v>
      </c>
      <c r="B101" s="18" t="str">
        <f>IF(ISBLANK('LLh&gt;UTM'!B101),"",'LLh&gt;UTM'!B101)</f>
        <v/>
      </c>
      <c r="C101" s="18" t="str">
        <f>IF(ISBLANK('LLh&gt;UTM'!C101),"",'LLh&gt;UTM'!C101)</f>
        <v/>
      </c>
      <c r="D101" s="45" t="str">
        <f>IF(ISBLANK('LLh&gt;UTM'!D101),"",'LLh&gt;UTM'!D101)</f>
        <v/>
      </c>
      <c r="E101" s="33" t="str">
        <f>IF(ISBLANK('LLh&gt;UTM'!B101),"",SUM(P101:R101)+500000)</f>
        <v/>
      </c>
      <c r="F101" s="34" t="str">
        <f>IF(ISBLANK('LLh&gt;UTM'!B101),"",SUM(W101:Z101))</f>
        <v/>
      </c>
      <c r="G101" s="35" t="str">
        <f>IF(ISBLANK('LLh&gt;UTM'!B101),"",TRUNC((C101/6)+31))</f>
        <v/>
      </c>
      <c r="H101" s="1" t="e">
        <f t="shared" si="33"/>
        <v>#VALUE!</v>
      </c>
      <c r="I101" s="24" t="e">
        <f t="shared" si="34"/>
        <v>#VALUE!</v>
      </c>
      <c r="J101" t="e">
        <f>$N$2/SQRT(1+L101)</f>
        <v>#VALUE!</v>
      </c>
      <c r="K101" t="e">
        <f>$O$2*B101+$P$2*SIN((2*B101) / $G$2)+$Q$2*SIN((4*B101) / $G$2)+$R$2*SIN((6*B101) / $G$2)</f>
        <v>#VALUE!</v>
      </c>
      <c r="L101" t="e">
        <f>($M$2*COS(B101/$G$2)^2)</f>
        <v>#VALUE!</v>
      </c>
      <c r="M101" s="27" t="e">
        <f>$S$2/$G$2*J101*COS(B101/$G$2)</f>
        <v>#VALUE!</v>
      </c>
      <c r="N101" s="21" t="e">
        <f>$S$2/(6*$G$2^3) *J101*COS(B101/$G$2)^3*(1-TAN(B101/$G$2)^2+L101)</f>
        <v>#VALUE!</v>
      </c>
      <c r="O101" t="e">
        <f>$S$2/(120*$G$2^5)*J101*COS(B101/$G$2)^5* (5 - 18*TAN(B101/$G$2)^2 + TAN(B101/$G$2)^4 + L101*(14 - 58*TAN(B101/$G$2)^2) )</f>
        <v>#VALUE!</v>
      </c>
      <c r="P101" s="26" t="e">
        <f t="shared" si="35"/>
        <v>#VALUE!</v>
      </c>
      <c r="Q101" s="27" t="e">
        <f t="shared" si="36"/>
        <v>#VALUE!</v>
      </c>
      <c r="R101" s="38" t="e">
        <f t="shared" si="37"/>
        <v>#VALUE!</v>
      </c>
      <c r="S101" s="1" t="e">
        <f>$S$2*K101</f>
        <v>#VALUE!</v>
      </c>
      <c r="T101" s="1" t="e">
        <f>$S$2/(2*$G$2^2)*J101*COS(B101/$G$2)^2*TAN(B101/$G$2)</f>
        <v>#VALUE!</v>
      </c>
      <c r="U101" s="1" t="e">
        <f>$S$2/(24*$G$2^4)*J101*COS(B101/$G$2)^4 *TAN(B101/$G$2)*(5-TAN(B101/$G$2)^2 + 9*L101)</f>
        <v>#VALUE!</v>
      </c>
      <c r="V101" s="1" t="e">
        <f>$S$2/(720*$G$2^6) *J101*COS(B101/$G$2)^6 * TAN(B101/$G$2) * (61 -58*TAN(B101/$G$2)^2 + TAN(B101/$G$2)^4)</f>
        <v>#VALUE!</v>
      </c>
      <c r="W101" s="1" t="e">
        <f t="shared" si="38"/>
        <v>#VALUE!</v>
      </c>
      <c r="X101" s="1" t="e">
        <f t="shared" si="39"/>
        <v>#VALUE!</v>
      </c>
      <c r="Y101" s="39" t="e">
        <f t="shared" si="40"/>
        <v>#VALUE!</v>
      </c>
      <c r="Z101" s="1" t="e">
        <f t="shared" si="41"/>
        <v>#VALUE!</v>
      </c>
      <c r="AA101" s="23" t="e">
        <f t="shared" si="29"/>
        <v>#VALUE!</v>
      </c>
      <c r="AB101" t="str">
        <f>IF(ISBLANK('LLh&gt;UTM'!B101),"",($AA101+D101) * COS(B101/$G$2) * COS(C101/$G$2))</f>
        <v/>
      </c>
      <c r="AC101" t="str">
        <f>IF(ISBLANK('LLh&gt;UTM'!B101),"",($AA101+D101) * COS(B101/$G$2) * SIN(C101/$G$2))</f>
        <v/>
      </c>
      <c r="AD101" t="str">
        <f>IF(ISBLANK('LLh&gt;UTM'!B101),"",($AA101 * (1-$K$2)+D101) * SIN(B101/$G$2))</f>
        <v/>
      </c>
      <c r="AF101" s="17">
        <v>98</v>
      </c>
      <c r="AG101" s="56" t="str">
        <f>IF(ISBLANK('XYZ&gt;LLh'!B101),"",'XYZ&gt;LLh'!B101)</f>
        <v/>
      </c>
      <c r="AH101" s="56" t="str">
        <f>IF(ISBLANK('XYZ&gt;LLh'!B101),"",'XYZ&gt;LLh'!C101)</f>
        <v/>
      </c>
      <c r="AI101" s="56" t="str">
        <f>IF(ISBLANK('XYZ&gt;LLh'!B101),"",'XYZ&gt;LLh'!D101)</f>
        <v/>
      </c>
      <c r="AJ101" t="e">
        <f t="shared" si="30"/>
        <v>#VALUE!</v>
      </c>
      <c r="AK101" t="e">
        <f t="shared" si="31"/>
        <v>#VALUE!</v>
      </c>
      <c r="AL101" s="23" t="e">
        <f t="shared" si="32"/>
        <v>#VALUE!</v>
      </c>
      <c r="AM101" s="20" t="str">
        <f>IF(ISBLANK('XYZ&gt;LLh'!B101),"",ATAN((AI101+$M$2*$I$2*SIN(AK101)^3)/(AJ101-$K$2*$H$2*COS(AK101)^3))* $G$2)</f>
        <v/>
      </c>
      <c r="AN101" t="str">
        <f>IF(ISBLANK('XYZ&gt;LLh'!B101),"",ATAN(AH101/AG101) * $G$2)</f>
        <v/>
      </c>
      <c r="AO101" t="str">
        <f>IF(ISBLANK('XYZ&gt;LLh'!B101),"", AJ101/ COS(AM101/$G$2) - AL101)</f>
        <v/>
      </c>
    </row>
    <row r="102" spans="1:41" x14ac:dyDescent="0.2">
      <c r="A102" s="17">
        <v>99</v>
      </c>
      <c r="B102" s="18" t="str">
        <f>IF(ISBLANK('LLh&gt;UTM'!B102),"",'LLh&gt;UTM'!B102)</f>
        <v/>
      </c>
      <c r="C102" s="18" t="str">
        <f>IF(ISBLANK('LLh&gt;UTM'!C102),"",'LLh&gt;UTM'!C102)</f>
        <v/>
      </c>
      <c r="D102" s="45" t="str">
        <f>IF(ISBLANK('LLh&gt;UTM'!D102),"",'LLh&gt;UTM'!D102)</f>
        <v/>
      </c>
      <c r="E102" s="33" t="str">
        <f>IF(ISBLANK('LLh&gt;UTM'!B102),"",SUM(P102:R102)+500000)</f>
        <v/>
      </c>
      <c r="F102" s="34" t="str">
        <f>IF(ISBLANK('LLh&gt;UTM'!B102),"",SUM(W102:Z102))</f>
        <v/>
      </c>
      <c r="G102" s="35" t="str">
        <f>IF(ISBLANK('LLh&gt;UTM'!B102),"",TRUNC((C102/6)+31))</f>
        <v/>
      </c>
      <c r="H102" s="1" t="e">
        <f t="shared" si="33"/>
        <v>#VALUE!</v>
      </c>
      <c r="I102" s="24" t="e">
        <f t="shared" si="34"/>
        <v>#VALUE!</v>
      </c>
      <c r="J102" t="e">
        <f>$N$2/SQRT(1+L102)</f>
        <v>#VALUE!</v>
      </c>
      <c r="K102" t="e">
        <f>$O$2*B102+$P$2*SIN((2*B102) / $G$2)+$Q$2*SIN((4*B102) / $G$2)+$R$2*SIN((6*B102) / $G$2)</f>
        <v>#VALUE!</v>
      </c>
      <c r="L102" t="e">
        <f>($M$2*COS(B102/$G$2)^2)</f>
        <v>#VALUE!</v>
      </c>
      <c r="M102" s="27" t="e">
        <f>$S$2/$G$2*J102*COS(B102/$G$2)</f>
        <v>#VALUE!</v>
      </c>
      <c r="N102" s="21" t="e">
        <f>$S$2/(6*$G$2^3) *J102*COS(B102/$G$2)^3*(1-TAN(B102/$G$2)^2+L102)</f>
        <v>#VALUE!</v>
      </c>
      <c r="O102" t="e">
        <f>$S$2/(120*$G$2^5)*J102*COS(B102/$G$2)^5* (5 - 18*TAN(B102/$G$2)^2 + TAN(B102/$G$2)^4 + L102*(14 - 58*TAN(B102/$G$2)^2) )</f>
        <v>#VALUE!</v>
      </c>
      <c r="P102" s="26" t="e">
        <f t="shared" si="35"/>
        <v>#VALUE!</v>
      </c>
      <c r="Q102" s="27" t="e">
        <f t="shared" si="36"/>
        <v>#VALUE!</v>
      </c>
      <c r="R102" s="38" t="e">
        <f t="shared" si="37"/>
        <v>#VALUE!</v>
      </c>
      <c r="S102" s="1" t="e">
        <f>$S$2*K102</f>
        <v>#VALUE!</v>
      </c>
      <c r="T102" s="1" t="e">
        <f>$S$2/(2*$G$2^2)*J102*COS(B102/$G$2)^2*TAN(B102/$G$2)</f>
        <v>#VALUE!</v>
      </c>
      <c r="U102" s="1" t="e">
        <f>$S$2/(24*$G$2^4)*J102*COS(B102/$G$2)^4 *TAN(B102/$G$2)*(5-TAN(B102/$G$2)^2 + 9*L102)</f>
        <v>#VALUE!</v>
      </c>
      <c r="V102" s="1" t="e">
        <f>$S$2/(720*$G$2^6) *J102*COS(B102/$G$2)^6 * TAN(B102/$G$2) * (61 -58*TAN(B102/$G$2)^2 + TAN(B102/$G$2)^4)</f>
        <v>#VALUE!</v>
      </c>
      <c r="W102" s="1" t="e">
        <f t="shared" si="38"/>
        <v>#VALUE!</v>
      </c>
      <c r="X102" s="1" t="e">
        <f t="shared" si="39"/>
        <v>#VALUE!</v>
      </c>
      <c r="Y102" s="39" t="e">
        <f t="shared" si="40"/>
        <v>#VALUE!</v>
      </c>
      <c r="Z102" s="1" t="e">
        <f t="shared" si="41"/>
        <v>#VALUE!</v>
      </c>
      <c r="AA102" s="23" t="e">
        <f t="shared" si="29"/>
        <v>#VALUE!</v>
      </c>
      <c r="AB102" t="str">
        <f>IF(ISBLANK('LLh&gt;UTM'!B102),"",($AA102+D102) * COS(B102/$G$2) * COS(C102/$G$2))</f>
        <v/>
      </c>
      <c r="AC102" t="str">
        <f>IF(ISBLANK('LLh&gt;UTM'!B102),"",($AA102+D102) * COS(B102/$G$2) * SIN(C102/$G$2))</f>
        <v/>
      </c>
      <c r="AD102" t="str">
        <f>IF(ISBLANK('LLh&gt;UTM'!B102),"",($AA102 * (1-$K$2)+D102) * SIN(B102/$G$2))</f>
        <v/>
      </c>
      <c r="AF102" s="17">
        <v>99</v>
      </c>
      <c r="AG102" s="56" t="str">
        <f>IF(ISBLANK('XYZ&gt;LLh'!B102),"",'XYZ&gt;LLh'!B102)</f>
        <v/>
      </c>
      <c r="AH102" s="56" t="str">
        <f>IF(ISBLANK('XYZ&gt;LLh'!B102),"",'XYZ&gt;LLh'!C102)</f>
        <v/>
      </c>
      <c r="AI102" s="56" t="str">
        <f>IF(ISBLANK('XYZ&gt;LLh'!B102),"",'XYZ&gt;LLh'!D102)</f>
        <v/>
      </c>
      <c r="AJ102" t="e">
        <f t="shared" si="30"/>
        <v>#VALUE!</v>
      </c>
      <c r="AK102" t="e">
        <f t="shared" si="31"/>
        <v>#VALUE!</v>
      </c>
      <c r="AL102" s="23" t="e">
        <f t="shared" si="32"/>
        <v>#VALUE!</v>
      </c>
      <c r="AM102" s="20" t="str">
        <f>IF(ISBLANK('XYZ&gt;LLh'!B102),"",ATAN((AI102+$M$2*$I$2*SIN(AK102)^3)/(AJ102-$K$2*$H$2*COS(AK102)^3))* $G$2)</f>
        <v/>
      </c>
      <c r="AN102" t="str">
        <f>IF(ISBLANK('XYZ&gt;LLh'!B102),"",ATAN(AH102/AG102) * $G$2)</f>
        <v/>
      </c>
      <c r="AO102" t="str">
        <f>IF(ISBLANK('XYZ&gt;LLh'!B102),"", AJ102/ COS(AM102/$G$2) - AL102)</f>
        <v/>
      </c>
    </row>
    <row r="103" spans="1:41" x14ac:dyDescent="0.2">
      <c r="A103" s="17">
        <v>100</v>
      </c>
      <c r="B103" s="18" t="str">
        <f>IF(ISBLANK('LLh&gt;UTM'!B103),"",'LLh&gt;UTM'!B103)</f>
        <v/>
      </c>
      <c r="C103" s="18" t="str">
        <f>IF(ISBLANK('LLh&gt;UTM'!C103),"",'LLh&gt;UTM'!C103)</f>
        <v/>
      </c>
      <c r="D103" s="45" t="str">
        <f>IF(ISBLANK('LLh&gt;UTM'!D103),"",'LLh&gt;UTM'!D103)</f>
        <v/>
      </c>
      <c r="E103" s="33" t="str">
        <f>IF(ISBLANK('LLh&gt;UTM'!B103),"",SUM(P103:R103)+500000)</f>
        <v/>
      </c>
      <c r="F103" s="34" t="str">
        <f>IF(ISBLANK('LLh&gt;UTM'!B103),"",SUM(W103:Z103))</f>
        <v/>
      </c>
      <c r="G103" s="35" t="str">
        <f>IF(ISBLANK('LLh&gt;UTM'!B103),"",TRUNC((C103/6)+31))</f>
        <v/>
      </c>
      <c r="H103" s="1" t="e">
        <f t="shared" ref="H103" si="42">6*G103-183</f>
        <v>#VALUE!</v>
      </c>
      <c r="I103" s="24" t="e">
        <f t="shared" ref="I103" si="43">C103-H103</f>
        <v>#VALUE!</v>
      </c>
      <c r="J103" t="e">
        <f>$N$2/SQRT(1+L103)</f>
        <v>#VALUE!</v>
      </c>
      <c r="K103" t="e">
        <f>$O$2*B103+$P$2*SIN((2*B103) / $G$2)+$Q$2*SIN((4*B103) / $G$2)+$R$2*SIN((6*B103) / $G$2)</f>
        <v>#VALUE!</v>
      </c>
      <c r="L103" t="e">
        <f>($M$2*COS(B103/$G$2)^2)</f>
        <v>#VALUE!</v>
      </c>
      <c r="M103" s="27" t="e">
        <f>$S$2/$G$2*J103*COS(B103/$G$2)</f>
        <v>#VALUE!</v>
      </c>
      <c r="N103" s="21" t="e">
        <f>$S$2/(6*$G$2^3) *J103*COS(B103/$G$2)^3*(1-TAN(B103/$G$2)^2+L103)</f>
        <v>#VALUE!</v>
      </c>
      <c r="O103" t="e">
        <f>$S$2/(120*$G$2^5)*J103*COS(B103/$G$2)^5* (5 - 18*TAN(B103/$G$2)^2 + TAN(B103/$G$2)^4 + L103*(14 - 58*TAN(B103/$G$2)^2) )</f>
        <v>#VALUE!</v>
      </c>
      <c r="P103" s="26" t="e">
        <f t="shared" ref="P103" si="44">M103*I103</f>
        <v>#VALUE!</v>
      </c>
      <c r="Q103" s="27" t="e">
        <f t="shared" ref="Q103" si="45">N103*I103^3</f>
        <v>#VALUE!</v>
      </c>
      <c r="R103" s="38" t="e">
        <f t="shared" ref="R103" si="46">O103*I103^5</f>
        <v>#VALUE!</v>
      </c>
      <c r="S103" s="1" t="e">
        <f>$S$2*K103</f>
        <v>#VALUE!</v>
      </c>
      <c r="T103" s="1" t="e">
        <f>$S$2/(2*$G$2^2)*J103*COS(B103/$G$2)^2*TAN(B103/$G$2)</f>
        <v>#VALUE!</v>
      </c>
      <c r="U103" s="1" t="e">
        <f>$S$2/(24*$G$2^4)*J103*COS(B103/$G$2)^4 *TAN(B103/$G$2)*(5-TAN(B103/$G$2)^2 + 9*L103)</f>
        <v>#VALUE!</v>
      </c>
      <c r="V103" s="1" t="e">
        <f>$S$2/(720*$G$2^6) *J103*COS(B103/$G$2)^6 * TAN(B103/$G$2) * (61 -58*TAN(B103/$G$2)^2 + TAN(B103/$G$2)^4)</f>
        <v>#VALUE!</v>
      </c>
      <c r="W103" s="1" t="e">
        <f t="shared" ref="W103" si="47">S103</f>
        <v>#VALUE!</v>
      </c>
      <c r="X103" s="1" t="e">
        <f t="shared" ref="X103" si="48">T103*I103^2</f>
        <v>#VALUE!</v>
      </c>
      <c r="Y103" s="39" t="e">
        <f t="shared" ref="Y103" si="49">U103*I103^4</f>
        <v>#VALUE!</v>
      </c>
      <c r="Z103" s="1" t="e">
        <f t="shared" ref="Z103" si="50">V103*I103^6</f>
        <v>#VALUE!</v>
      </c>
      <c r="AA103" s="23" t="e">
        <f t="shared" si="29"/>
        <v>#VALUE!</v>
      </c>
      <c r="AB103" t="str">
        <f>IF(ISBLANK('LLh&gt;UTM'!B103),"",($AA103+D103) * COS(B103/$G$2) * COS(C103/$G$2))</f>
        <v/>
      </c>
      <c r="AC103" t="str">
        <f>IF(ISBLANK('LLh&gt;UTM'!B103),"",($AA103+D103) * COS(B103/$G$2) * SIN(C103/$G$2))</f>
        <v/>
      </c>
      <c r="AD103" t="str">
        <f>IF(ISBLANK('LLh&gt;UTM'!B103),"",($AA103 * (1-$K$2)+D103) * SIN(B103/$G$2))</f>
        <v/>
      </c>
      <c r="AF103" s="17">
        <v>100</v>
      </c>
      <c r="AG103" s="56" t="str">
        <f>IF(ISBLANK('XYZ&gt;LLh'!B103),"",'XYZ&gt;LLh'!B103)</f>
        <v/>
      </c>
      <c r="AH103" s="56" t="str">
        <f>IF(ISBLANK('XYZ&gt;LLh'!B103),"",'XYZ&gt;LLh'!C103)</f>
        <v/>
      </c>
      <c r="AI103" s="56" t="str">
        <f>IF(ISBLANK('XYZ&gt;LLh'!B103),"",'XYZ&gt;LLh'!D103)</f>
        <v/>
      </c>
      <c r="AJ103" t="e">
        <f t="shared" si="30"/>
        <v>#VALUE!</v>
      </c>
      <c r="AK103" t="e">
        <f t="shared" si="31"/>
        <v>#VALUE!</v>
      </c>
      <c r="AL103" s="23" t="e">
        <f t="shared" si="32"/>
        <v>#VALUE!</v>
      </c>
      <c r="AM103" s="20" t="str">
        <f>IF(ISBLANK('XYZ&gt;LLh'!B103),"",ATAN((AI103+$M$2*$I$2*SIN(AK103)^3)/(AJ103-$K$2*$H$2*COS(AK103)^3))* $G$2)</f>
        <v/>
      </c>
      <c r="AN103" t="str">
        <f>IF(ISBLANK('XYZ&gt;LLh'!B103),"",ATAN(AH103/AG103) * $G$2)</f>
        <v/>
      </c>
      <c r="AO103" t="str">
        <f>IF(ISBLANK('XYZ&gt;LLh'!B103),"", AJ103/ COS(AM103/$G$2) - AL103)</f>
        <v/>
      </c>
    </row>
    <row r="104" spans="1:41" x14ac:dyDescent="0.2">
      <c r="A104" s="17"/>
    </row>
  </sheetData>
  <sheetProtection password="D8EC" sheet="1" objects="1" scenarios="1"/>
  <mergeCells count="2">
    <mergeCell ref="AB1:AD2"/>
    <mergeCell ref="AF1:AO2"/>
  </mergeCells>
  <pageMargins left="0.7" right="0.7" top="0.75" bottom="0.75" header="0.3" footer="0.3"/>
  <pageSetup paperSize="9" orientation="landscape" horizontalDpi="1200" verticalDpi="1200" r:id="rId1"/>
  <ignoredErrors>
    <ignoredError sqref="G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zoomScaleNormal="100" workbookViewId="0">
      <selection activeCell="K9" sqref="K9"/>
    </sheetView>
  </sheetViews>
  <sheetFormatPr baseColWidth="10" defaultRowHeight="12.75" x14ac:dyDescent="0.2"/>
  <cols>
    <col min="1" max="1" width="4.28515625" customWidth="1"/>
    <col min="2" max="3" width="12.5703125" bestFit="1" customWidth="1"/>
    <col min="4" max="4" width="11.42578125" customWidth="1"/>
    <col min="5" max="5" width="13.140625" customWidth="1"/>
    <col min="6" max="6" width="12.28515625" customWidth="1"/>
    <col min="7" max="7" width="7.5703125" customWidth="1"/>
    <col min="14" max="14" width="16.7109375" customWidth="1"/>
  </cols>
  <sheetData>
    <row r="1" spans="1:14" ht="24" customHeight="1" x14ac:dyDescent="0.2">
      <c r="A1" s="69" t="s">
        <v>53</v>
      </c>
      <c r="B1" s="57" t="s">
        <v>40</v>
      </c>
      <c r="C1" s="57"/>
      <c r="D1" s="57"/>
      <c r="E1" s="58" t="s">
        <v>41</v>
      </c>
      <c r="F1" s="58"/>
      <c r="G1" s="58"/>
      <c r="H1" s="58"/>
      <c r="I1" s="58"/>
      <c r="J1" s="58"/>
    </row>
    <row r="2" spans="1:14" ht="39" customHeight="1" x14ac:dyDescent="0.2">
      <c r="A2" s="69"/>
      <c r="B2" s="46" t="s">
        <v>52</v>
      </c>
      <c r="C2" s="46"/>
      <c r="D2" s="46"/>
      <c r="E2" s="51" t="s">
        <v>48</v>
      </c>
      <c r="F2" s="51"/>
      <c r="G2" s="51"/>
      <c r="H2" s="52" t="s">
        <v>47</v>
      </c>
      <c r="I2" s="52"/>
      <c r="J2" s="52"/>
    </row>
    <row r="3" spans="1:14" x14ac:dyDescent="0.2">
      <c r="A3" s="69"/>
      <c r="B3" s="15" t="s">
        <v>7</v>
      </c>
      <c r="C3" s="15" t="s">
        <v>8</v>
      </c>
      <c r="D3" s="15" t="s">
        <v>39</v>
      </c>
      <c r="E3" s="47" t="s">
        <v>9</v>
      </c>
      <c r="F3" s="47" t="s">
        <v>10</v>
      </c>
      <c r="G3" s="47" t="s">
        <v>30</v>
      </c>
      <c r="H3" s="53" t="s">
        <v>44</v>
      </c>
      <c r="I3" s="53" t="s">
        <v>45</v>
      </c>
      <c r="J3" s="53" t="s">
        <v>46</v>
      </c>
    </row>
    <row r="4" spans="1:14" x14ac:dyDescent="0.2">
      <c r="A4" s="17">
        <v>1</v>
      </c>
      <c r="B4" s="20">
        <v>39.035080778999998</v>
      </c>
      <c r="C4">
        <v>-5.2353932509999996</v>
      </c>
      <c r="D4" s="25">
        <v>498.90800000000002</v>
      </c>
      <c r="E4" s="48">
        <f>script1!E4</f>
        <v>306518.7410833108</v>
      </c>
      <c r="F4" s="48">
        <f>script1!F4</f>
        <v>4323047.2777164569</v>
      </c>
      <c r="G4" s="49">
        <f>script1!G4</f>
        <v>30</v>
      </c>
      <c r="H4" s="55">
        <f>script1!AB4</f>
        <v>4940565.7558388077</v>
      </c>
      <c r="I4" s="55">
        <f>script1!AC4</f>
        <v>-452704.0863397324</v>
      </c>
      <c r="J4" s="55">
        <f>script1!AD4</f>
        <v>3995657.0940164905</v>
      </c>
      <c r="N4" s="20"/>
    </row>
    <row r="5" spans="1:14" x14ac:dyDescent="0.2">
      <c r="A5" s="17">
        <v>2</v>
      </c>
      <c r="B5" s="18">
        <v>39.035080819444445</v>
      </c>
      <c r="C5" s="17">
        <v>-5.2353933027777799</v>
      </c>
      <c r="D5" s="25">
        <v>498.90899999999999</v>
      </c>
      <c r="E5" s="48">
        <f>script1!E5</f>
        <v>306518.73671163979</v>
      </c>
      <c r="F5" s="48">
        <f>script1!F5</f>
        <v>4323047.2823155466</v>
      </c>
      <c r="G5" s="49">
        <f>script1!G5</f>
        <v>30</v>
      </c>
      <c r="H5" s="55">
        <f>script1!AB5</f>
        <v>4940565.7533870228</v>
      </c>
      <c r="I5" s="55">
        <f>script1!AC5</f>
        <v>-452704.09061731509</v>
      </c>
      <c r="J5" s="55">
        <f>script1!AD5</f>
        <v>3995657.0981342052</v>
      </c>
    </row>
    <row r="6" spans="1:14" x14ac:dyDescent="0.2">
      <c r="A6" s="17">
        <v>3</v>
      </c>
      <c r="B6" s="20">
        <v>39.035080788000002</v>
      </c>
      <c r="C6">
        <v>-5.2353933330000002</v>
      </c>
      <c r="D6">
        <v>223.56700000000001</v>
      </c>
      <c r="E6" s="48">
        <f>script1!E6</f>
        <v>306518.73400972353</v>
      </c>
      <c r="F6" s="48">
        <f>script1!F6</f>
        <v>4323047.2788898628</v>
      </c>
      <c r="G6" s="49">
        <f>script1!G6</f>
        <v>30</v>
      </c>
      <c r="H6" s="55">
        <f>script1!AB6</f>
        <v>4940352.7727866815</v>
      </c>
      <c r="I6" s="55">
        <f>script1!AC6</f>
        <v>-452684.57783052616</v>
      </c>
      <c r="J6" s="55">
        <f>script1!AD6</f>
        <v>3995483.6861045961</v>
      </c>
    </row>
    <row r="7" spans="1:14" x14ac:dyDescent="0.2">
      <c r="A7" s="17">
        <v>4</v>
      </c>
      <c r="B7" s="20">
        <v>39.035080823000001</v>
      </c>
      <c r="C7">
        <v>-5.2353931779999998</v>
      </c>
      <c r="D7">
        <v>224.56700000000001</v>
      </c>
      <c r="E7" s="48">
        <f>script1!E7</f>
        <v>306518.74752244749</v>
      </c>
      <c r="F7" s="48">
        <f>script1!F7</f>
        <v>4323047.282444641</v>
      </c>
      <c r="G7" s="49">
        <f>script1!G7</f>
        <v>30</v>
      </c>
      <c r="H7" s="55">
        <f>script1!AB7</f>
        <v>4940353.5450943476</v>
      </c>
      <c r="I7" s="55">
        <f>script1!AC7</f>
        <v>-452684.63511993061</v>
      </c>
      <c r="J7" s="55">
        <f>script1!AD7</f>
        <v>3995484.318918956</v>
      </c>
    </row>
    <row r="8" spans="1:14" x14ac:dyDescent="0.2">
      <c r="A8" s="17">
        <v>5</v>
      </c>
      <c r="B8" s="36">
        <v>39.035080794999999</v>
      </c>
      <c r="C8" s="37">
        <v>-5.235393234</v>
      </c>
      <c r="D8">
        <v>225.56700000000001</v>
      </c>
      <c r="E8" s="48">
        <f>script1!E8</f>
        <v>306518.74259853433</v>
      </c>
      <c r="F8" s="48">
        <f>script1!F8</f>
        <v>4323047.2794561079</v>
      </c>
      <c r="G8" s="49">
        <f>script1!G8</f>
        <v>30</v>
      </c>
      <c r="H8" s="55">
        <f>script1!AB8</f>
        <v>4940354.3201215193</v>
      </c>
      <c r="I8" s="55">
        <f>script1!AC8</f>
        <v>-452684.71100484318</v>
      </c>
      <c r="J8" s="55">
        <f>script1!AD8</f>
        <v>3995484.9463004479</v>
      </c>
    </row>
    <row r="9" spans="1:14" x14ac:dyDescent="0.2">
      <c r="A9" s="17">
        <v>6</v>
      </c>
      <c r="B9" s="20">
        <v>39.035080813999997</v>
      </c>
      <c r="C9">
        <v>-5.2353931630000003</v>
      </c>
      <c r="D9">
        <v>226.56700000000001</v>
      </c>
      <c r="E9" s="48">
        <f>script1!E9</f>
        <v>306518.74879633135</v>
      </c>
      <c r="F9" s="48">
        <f>script1!F9</f>
        <v>4323047.281413815</v>
      </c>
      <c r="G9" s="49">
        <f>script1!G9</f>
        <v>30</v>
      </c>
      <c r="H9" s="55">
        <f>script1!AB9</f>
        <v>4940355.0928795673</v>
      </c>
      <c r="I9" s="55">
        <f>script1!AC9</f>
        <v>-452684.77563926153</v>
      </c>
      <c r="J9" s="55">
        <f>script1!AD9</f>
        <v>3995485.5777350334</v>
      </c>
    </row>
    <row r="10" spans="1:14" x14ac:dyDescent="0.2">
      <c r="A10" s="17">
        <v>7</v>
      </c>
      <c r="B10" s="20">
        <v>39.035080866000001</v>
      </c>
      <c r="C10">
        <v>-5.235393148</v>
      </c>
      <c r="D10">
        <v>227.56700000000001</v>
      </c>
      <c r="E10" s="48">
        <f>script1!E10</f>
        <v>306518.75023665797</v>
      </c>
      <c r="F10" s="48">
        <f>script1!F10</f>
        <v>4323047.2871533437</v>
      </c>
      <c r="G10" s="49">
        <f>script1!G10</f>
        <v>30</v>
      </c>
      <c r="H10" s="55">
        <f>script1!AB10</f>
        <v>4940355.8628974315</v>
      </c>
      <c r="I10" s="55">
        <f>script1!AC10</f>
        <v>-452684.84489176294</v>
      </c>
      <c r="J10" s="55">
        <f>script1!AD10</f>
        <v>3995486.212015409</v>
      </c>
    </row>
    <row r="11" spans="1:14" x14ac:dyDescent="0.2">
      <c r="A11" s="17">
        <v>8</v>
      </c>
      <c r="B11" s="20">
        <v>39.035080856</v>
      </c>
      <c r="C11">
        <v>-5.2353931720000002</v>
      </c>
      <c r="D11">
        <v>228.56700000000001</v>
      </c>
      <c r="E11" s="48">
        <f>script1!E11</f>
        <v>306518.74813186668</v>
      </c>
      <c r="F11" s="48">
        <f>script1!F11</f>
        <v>4323047.2860945221</v>
      </c>
      <c r="G11" s="49">
        <f>script1!G11</f>
        <v>30</v>
      </c>
      <c r="H11" s="55">
        <f>script1!AB11</f>
        <v>4940356.6369241197</v>
      </c>
      <c r="I11" s="55">
        <f>script1!AC11</f>
        <v>-452684.91790262086</v>
      </c>
      <c r="J11" s="55">
        <f>script1!AD11</f>
        <v>3995486.8409491493</v>
      </c>
    </row>
    <row r="12" spans="1:14" x14ac:dyDescent="0.2">
      <c r="A12" s="17">
        <v>9</v>
      </c>
      <c r="B12" s="20">
        <v>39.035080886000003</v>
      </c>
      <c r="C12">
        <v>-5.2353931579999999</v>
      </c>
      <c r="D12">
        <v>229.56700000000001</v>
      </c>
      <c r="E12" s="48">
        <f>script1!E12</f>
        <v>306518.74942560197</v>
      </c>
      <c r="F12" s="48">
        <f>script1!F12</f>
        <v>4323047.2893944113</v>
      </c>
      <c r="G12" s="49">
        <f>script1!G12</f>
        <v>30</v>
      </c>
      <c r="H12" s="55">
        <f>script1!AB12</f>
        <v>4940357.408465907</v>
      </c>
      <c r="I12" s="55">
        <f>script1!AC12</f>
        <v>-452684.98738170852</v>
      </c>
      <c r="J12" s="55">
        <f>script1!AD12</f>
        <v>3995487.4733323334</v>
      </c>
    </row>
    <row r="13" spans="1:14" x14ac:dyDescent="0.2">
      <c r="A13" s="17">
        <v>10</v>
      </c>
      <c r="B13" s="20">
        <v>39.035080882000003</v>
      </c>
      <c r="C13">
        <v>-5.2353931469999999</v>
      </c>
      <c r="D13">
        <v>230.56700000000001</v>
      </c>
      <c r="E13" s="48">
        <f>script1!E13</f>
        <v>306518.75036687776</v>
      </c>
      <c r="F13" s="48">
        <f>script1!F13</f>
        <v>4323047.2889270457</v>
      </c>
      <c r="G13" s="49">
        <f>script1!G13</f>
        <v>30</v>
      </c>
      <c r="H13" s="55">
        <f>script1!AB13</f>
        <v>4940358.1823513554</v>
      </c>
      <c r="I13" s="55">
        <f>script1!AC13</f>
        <v>-452685.05733639386</v>
      </c>
      <c r="J13" s="55">
        <f>script1!AD13</f>
        <v>3995488.1027834904</v>
      </c>
    </row>
    <row r="14" spans="1:14" x14ac:dyDescent="0.2">
      <c r="A14" s="17">
        <v>11</v>
      </c>
      <c r="B14" s="18">
        <v>39.035080825999998</v>
      </c>
      <c r="C14" s="19">
        <v>-5.2353932409999997</v>
      </c>
      <c r="D14">
        <v>231.56700000000001</v>
      </c>
      <c r="E14" s="48">
        <f>script1!E14</f>
        <v>306518.74207718088</v>
      </c>
      <c r="F14" s="48">
        <f>script1!F14</f>
        <v>4323047.2829116769</v>
      </c>
      <c r="G14" s="49">
        <f>script1!G14</f>
        <v>30</v>
      </c>
      <c r="H14" s="55">
        <f>script1!AB14</f>
        <v>4940358.959027891</v>
      </c>
      <c r="I14" s="55">
        <f>script1!AC14</f>
        <v>-452685.1366765222</v>
      </c>
      <c r="J14" s="55">
        <f>script1!AD14</f>
        <v>3995488.7277503707</v>
      </c>
    </row>
    <row r="15" spans="1:14" x14ac:dyDescent="0.2">
      <c r="A15" s="17">
        <v>12</v>
      </c>
      <c r="B15" s="18">
        <v>39.035080778999998</v>
      </c>
      <c r="C15" s="17">
        <v>-5.2353932509999996</v>
      </c>
      <c r="D15">
        <v>232.56700000000001</v>
      </c>
      <c r="E15" s="48">
        <f>script1!E15</f>
        <v>306518.7410833108</v>
      </c>
      <c r="F15" s="48">
        <f>script1!F15</f>
        <v>4323047.2777164569</v>
      </c>
      <c r="G15" s="49">
        <f>script1!G15</f>
        <v>30</v>
      </c>
      <c r="H15" s="55">
        <f>script1!AB15</f>
        <v>4940359.7357414439</v>
      </c>
      <c r="I15" s="55">
        <f>script1!AC15</f>
        <v>-452685.20871628716</v>
      </c>
      <c r="J15" s="55">
        <f>script1!AD15</f>
        <v>3995489.3534933729</v>
      </c>
    </row>
    <row r="16" spans="1:14" x14ac:dyDescent="0.2">
      <c r="A16" s="17">
        <v>13</v>
      </c>
      <c r="B16" s="20">
        <v>39.035080788000002</v>
      </c>
      <c r="C16">
        <v>-5.2353933330000002</v>
      </c>
      <c r="D16">
        <v>233.56700000000001</v>
      </c>
      <c r="E16" s="48">
        <f>script1!E16</f>
        <v>306518.73400972353</v>
      </c>
      <c r="F16" s="48">
        <f>script1!F16</f>
        <v>4323047.2788898628</v>
      </c>
      <c r="G16" s="49">
        <f>script1!G16</f>
        <v>30</v>
      </c>
      <c r="H16" s="55">
        <f>script1!AB16</f>
        <v>4940360.5079869442</v>
      </c>
      <c r="I16" s="55">
        <f>script1!AC16</f>
        <v>-452685.28660700965</v>
      </c>
      <c r="J16" s="55">
        <f>script1!AD16</f>
        <v>3995489.9840655993</v>
      </c>
    </row>
    <row r="17" spans="1:10" x14ac:dyDescent="0.2">
      <c r="A17" s="17">
        <v>14</v>
      </c>
      <c r="B17" s="20">
        <v>39.035080823000001</v>
      </c>
      <c r="C17">
        <v>-5.2353931779999998</v>
      </c>
      <c r="D17">
        <v>234.56700000000001</v>
      </c>
      <c r="E17" s="48">
        <f>script1!E17</f>
        <v>306518.74752244749</v>
      </c>
      <c r="F17" s="48">
        <f>script1!F17</f>
        <v>4323047.282444641</v>
      </c>
      <c r="G17" s="49">
        <f>script1!G17</f>
        <v>30</v>
      </c>
      <c r="H17" s="55">
        <f>script1!AB17</f>
        <v>4940361.2802946074</v>
      </c>
      <c r="I17" s="55">
        <f>script1!AC17</f>
        <v>-452685.34389639273</v>
      </c>
      <c r="J17" s="55">
        <f>script1!AD17</f>
        <v>3995490.6168799638</v>
      </c>
    </row>
    <row r="18" spans="1:10" x14ac:dyDescent="0.2">
      <c r="A18" s="17">
        <v>15</v>
      </c>
      <c r="B18" s="36">
        <v>39.035080794999999</v>
      </c>
      <c r="C18" s="37">
        <v>-5.235393234</v>
      </c>
      <c r="D18">
        <v>235.56700000000001</v>
      </c>
      <c r="E18" s="48">
        <f>script1!E18</f>
        <v>306518.74259853433</v>
      </c>
      <c r="F18" s="48">
        <f>script1!F18</f>
        <v>4323047.2794561079</v>
      </c>
      <c r="G18" s="49">
        <f>script1!G18</f>
        <v>30</v>
      </c>
      <c r="H18" s="55">
        <f>script1!AB18</f>
        <v>4940362.0553217819</v>
      </c>
      <c r="I18" s="55">
        <f>script1!AC18</f>
        <v>-452685.41978131316</v>
      </c>
      <c r="J18" s="55">
        <f>script1!AD18</f>
        <v>3995491.244261452</v>
      </c>
    </row>
    <row r="19" spans="1:10" x14ac:dyDescent="0.2">
      <c r="A19" s="17">
        <v>16</v>
      </c>
      <c r="B19" s="20">
        <v>39.035080813999997</v>
      </c>
      <c r="C19">
        <v>-5.2353931630000003</v>
      </c>
      <c r="D19">
        <v>236.56700000000001</v>
      </c>
      <c r="E19" s="48">
        <f>script1!E19</f>
        <v>306518.74879633135</v>
      </c>
      <c r="F19" s="48">
        <f>script1!F19</f>
        <v>4323047.281413815</v>
      </c>
      <c r="G19" s="49">
        <f>script1!G19</f>
        <v>30</v>
      </c>
      <c r="H19" s="55">
        <f>script1!AB19</f>
        <v>4940362.828079829</v>
      </c>
      <c r="I19" s="55">
        <f>script1!AC19</f>
        <v>-452685.48441572179</v>
      </c>
      <c r="J19" s="55">
        <f>script1!AD19</f>
        <v>3995491.8756960398</v>
      </c>
    </row>
    <row r="20" spans="1:10" x14ac:dyDescent="0.2">
      <c r="A20" s="17">
        <v>17</v>
      </c>
      <c r="B20" s="20">
        <v>39.035080866000001</v>
      </c>
      <c r="C20">
        <v>-5.235393148</v>
      </c>
      <c r="D20">
        <v>237.56700000000001</v>
      </c>
      <c r="E20" s="48">
        <f>script1!E20</f>
        <v>306518.75023665797</v>
      </c>
      <c r="F20" s="48">
        <f>script1!F20</f>
        <v>4323047.2871533437</v>
      </c>
      <c r="G20" s="49">
        <f>script1!G20</f>
        <v>30</v>
      </c>
      <c r="H20" s="55">
        <f>script1!AB20</f>
        <v>4940363.5980976876</v>
      </c>
      <c r="I20" s="55">
        <f>script1!AC20</f>
        <v>-452685.5536682207</v>
      </c>
      <c r="J20" s="55">
        <f>script1!AD20</f>
        <v>3995492.5099764224</v>
      </c>
    </row>
    <row r="21" spans="1:10" x14ac:dyDescent="0.2">
      <c r="A21" s="17">
        <v>18</v>
      </c>
      <c r="B21" s="20">
        <v>39.035080856</v>
      </c>
      <c r="C21">
        <v>-5.2353931720000002</v>
      </c>
      <c r="D21">
        <v>238.56700000000001</v>
      </c>
      <c r="E21" s="48">
        <f>script1!E21</f>
        <v>306518.74813186668</v>
      </c>
      <c r="F21" s="48">
        <f>script1!F21</f>
        <v>4323047.2860945221</v>
      </c>
      <c r="G21" s="49">
        <f>script1!G21</f>
        <v>30</v>
      </c>
      <c r="H21" s="55">
        <f>script1!AB21</f>
        <v>4940364.3721243767</v>
      </c>
      <c r="I21" s="55">
        <f>script1!AC21</f>
        <v>-452685.62667908188</v>
      </c>
      <c r="J21" s="55">
        <f>script1!AD21</f>
        <v>3995493.1389101618</v>
      </c>
    </row>
    <row r="22" spans="1:10" x14ac:dyDescent="0.2">
      <c r="A22" s="17">
        <v>19</v>
      </c>
      <c r="B22" s="20">
        <v>39.035080886000003</v>
      </c>
      <c r="C22">
        <v>-5.2353931579999999</v>
      </c>
      <c r="D22">
        <v>239.56700000000001</v>
      </c>
      <c r="E22" s="48">
        <f>script1!E22</f>
        <v>306518.74942560197</v>
      </c>
      <c r="F22" s="48">
        <f>script1!F22</f>
        <v>4323047.2893944113</v>
      </c>
      <c r="G22" s="49">
        <f>script1!G22</f>
        <v>30</v>
      </c>
      <c r="H22" s="55">
        <f>script1!AB22</f>
        <v>4940365.1436661603</v>
      </c>
      <c r="I22" s="55">
        <f>script1!AC22</f>
        <v>-452685.69615816732</v>
      </c>
      <c r="J22" s="55">
        <f>script1!AD22</f>
        <v>3995493.7712933496</v>
      </c>
    </row>
    <row r="23" spans="1:10" x14ac:dyDescent="0.2">
      <c r="A23" s="17">
        <v>20</v>
      </c>
      <c r="B23" s="20">
        <v>39.035080882000003</v>
      </c>
      <c r="C23">
        <v>-6.2353931469999999</v>
      </c>
      <c r="D23">
        <v>240.56700000000001</v>
      </c>
      <c r="E23" s="48">
        <f>script1!E23</f>
        <v>739293.29221130779</v>
      </c>
      <c r="F23" s="48">
        <f>script1!F23</f>
        <v>4324307.02197605</v>
      </c>
      <c r="G23" s="49">
        <f>script1!G23</f>
        <v>29</v>
      </c>
      <c r="H23" s="55">
        <f>script1!AB23</f>
        <v>4931713.0199145926</v>
      </c>
      <c r="I23" s="55">
        <f>script1!AC23</f>
        <v>-538838.09382005339</v>
      </c>
      <c r="J23" s="55">
        <f>script1!AD23</f>
        <v>3995494.4007445066</v>
      </c>
    </row>
    <row r="24" spans="1:10" x14ac:dyDescent="0.2">
      <c r="A24" s="17">
        <v>21</v>
      </c>
      <c r="E24" s="48" t="str">
        <f>script1!E24</f>
        <v/>
      </c>
      <c r="F24" s="48" t="str">
        <f>script1!F24</f>
        <v/>
      </c>
      <c r="G24" s="49" t="str">
        <f>script1!G24</f>
        <v/>
      </c>
      <c r="H24" s="55" t="str">
        <f>script1!AB24</f>
        <v/>
      </c>
      <c r="I24" s="55" t="str">
        <f>script1!AC24</f>
        <v/>
      </c>
      <c r="J24" s="55" t="str">
        <f>script1!AD24</f>
        <v/>
      </c>
    </row>
    <row r="25" spans="1:10" x14ac:dyDescent="0.2">
      <c r="A25" s="17">
        <v>22</v>
      </c>
      <c r="E25" s="48" t="str">
        <f>script1!E25</f>
        <v/>
      </c>
      <c r="F25" s="48" t="str">
        <f>script1!F25</f>
        <v/>
      </c>
      <c r="G25" s="49" t="str">
        <f>script1!G25</f>
        <v/>
      </c>
      <c r="H25" s="55" t="str">
        <f>script1!AB25</f>
        <v/>
      </c>
      <c r="I25" s="55" t="str">
        <f>script1!AC25</f>
        <v/>
      </c>
      <c r="J25" s="55" t="str">
        <f>script1!AD25</f>
        <v/>
      </c>
    </row>
    <row r="26" spans="1:10" x14ac:dyDescent="0.2">
      <c r="A26" s="17">
        <v>23</v>
      </c>
      <c r="E26" s="48" t="str">
        <f>script1!E26</f>
        <v/>
      </c>
      <c r="F26" s="48" t="str">
        <f>script1!F26</f>
        <v/>
      </c>
      <c r="G26" s="49" t="str">
        <f>script1!G26</f>
        <v/>
      </c>
      <c r="H26" s="55" t="str">
        <f>script1!AB26</f>
        <v/>
      </c>
      <c r="I26" s="55" t="str">
        <f>script1!AC26</f>
        <v/>
      </c>
      <c r="J26" s="55" t="str">
        <f>script1!AD26</f>
        <v/>
      </c>
    </row>
    <row r="27" spans="1:10" x14ac:dyDescent="0.2">
      <c r="A27" s="17">
        <v>24</v>
      </c>
      <c r="E27" s="48" t="str">
        <f>script1!E27</f>
        <v/>
      </c>
      <c r="F27" s="48" t="str">
        <f>script1!F27</f>
        <v/>
      </c>
      <c r="G27" s="49" t="str">
        <f>script1!G27</f>
        <v/>
      </c>
      <c r="H27" s="55" t="str">
        <f>script1!AB27</f>
        <v/>
      </c>
      <c r="I27" s="55" t="str">
        <f>script1!AC27</f>
        <v/>
      </c>
      <c r="J27" s="55" t="str">
        <f>script1!AD27</f>
        <v/>
      </c>
    </row>
    <row r="28" spans="1:10" x14ac:dyDescent="0.2">
      <c r="A28" s="17">
        <v>25</v>
      </c>
      <c r="B28">
        <v>38.678955520000002</v>
      </c>
      <c r="C28">
        <v>-5.9865411110000002</v>
      </c>
      <c r="D28">
        <v>234.98699999999999</v>
      </c>
      <c r="E28" s="48">
        <f>script1!E28</f>
        <v>240199.57498181902</v>
      </c>
      <c r="F28" s="48">
        <f>script1!F28</f>
        <v>4285384.6634963788</v>
      </c>
      <c r="G28" s="49">
        <f>script1!G28</f>
        <v>30</v>
      </c>
      <c r="H28" s="55">
        <f>script1!AB28</f>
        <v>4958671.2123263422</v>
      </c>
      <c r="I28" s="55">
        <f>script1!AC28</f>
        <v>-519999.70589195477</v>
      </c>
      <c r="J28" s="55">
        <f>script1!AD28</f>
        <v>3964703.7634224668</v>
      </c>
    </row>
    <row r="29" spans="1:10" x14ac:dyDescent="0.2">
      <c r="A29" s="17">
        <v>26</v>
      </c>
      <c r="E29" s="48" t="str">
        <f>script1!E29</f>
        <v/>
      </c>
      <c r="F29" s="48" t="str">
        <f>script1!F29</f>
        <v/>
      </c>
      <c r="G29" s="49" t="str">
        <f>script1!G29</f>
        <v/>
      </c>
      <c r="H29" s="55" t="str">
        <f>script1!AB29</f>
        <v/>
      </c>
      <c r="I29" s="55" t="str">
        <f>script1!AC29</f>
        <v/>
      </c>
      <c r="J29" s="55" t="str">
        <f>script1!AD29</f>
        <v/>
      </c>
    </row>
    <row r="30" spans="1:10" x14ac:dyDescent="0.2">
      <c r="A30" s="17">
        <v>27</v>
      </c>
      <c r="E30" s="48" t="str">
        <f>script1!E30</f>
        <v/>
      </c>
      <c r="F30" s="48" t="str">
        <f>script1!F30</f>
        <v/>
      </c>
      <c r="G30" s="49" t="str">
        <f>script1!G30</f>
        <v/>
      </c>
      <c r="H30" s="55" t="str">
        <f>script1!AB30</f>
        <v/>
      </c>
      <c r="I30" s="55" t="str">
        <f>script1!AC30</f>
        <v/>
      </c>
      <c r="J30" s="55" t="str">
        <f>script1!AD30</f>
        <v/>
      </c>
    </row>
    <row r="31" spans="1:10" x14ac:dyDescent="0.2">
      <c r="A31" s="17">
        <v>28</v>
      </c>
      <c r="E31" s="48" t="str">
        <f>script1!E31</f>
        <v/>
      </c>
      <c r="F31" s="48" t="str">
        <f>script1!F31</f>
        <v/>
      </c>
      <c r="G31" s="49" t="str">
        <f>script1!G31</f>
        <v/>
      </c>
      <c r="H31" s="55" t="str">
        <f>script1!AB31</f>
        <v/>
      </c>
      <c r="I31" s="55" t="str">
        <f>script1!AC31</f>
        <v/>
      </c>
      <c r="J31" s="55" t="str">
        <f>script1!AD31</f>
        <v/>
      </c>
    </row>
    <row r="32" spans="1:10" x14ac:dyDescent="0.2">
      <c r="A32" s="17">
        <v>29</v>
      </c>
      <c r="E32" s="48" t="str">
        <f>script1!E32</f>
        <v/>
      </c>
      <c r="F32" s="48" t="str">
        <f>script1!F32</f>
        <v/>
      </c>
      <c r="G32" s="49" t="str">
        <f>script1!G32</f>
        <v/>
      </c>
      <c r="H32" s="55" t="str">
        <f>script1!AB32</f>
        <v/>
      </c>
      <c r="I32" s="55" t="str">
        <f>script1!AC32</f>
        <v/>
      </c>
      <c r="J32" s="55" t="str">
        <f>script1!AD32</f>
        <v/>
      </c>
    </row>
    <row r="33" spans="1:10" x14ac:dyDescent="0.2">
      <c r="A33" s="17">
        <v>30</v>
      </c>
      <c r="E33" s="48" t="str">
        <f>script1!E33</f>
        <v/>
      </c>
      <c r="F33" s="48" t="str">
        <f>script1!F33</f>
        <v/>
      </c>
      <c r="G33" s="49" t="str">
        <f>script1!G33</f>
        <v/>
      </c>
      <c r="H33" s="55" t="str">
        <f>script1!AB33</f>
        <v/>
      </c>
      <c r="I33" s="55" t="str">
        <f>script1!AC33</f>
        <v/>
      </c>
      <c r="J33" s="55" t="str">
        <f>script1!AD33</f>
        <v/>
      </c>
    </row>
    <row r="34" spans="1:10" x14ac:dyDescent="0.2">
      <c r="A34" s="17">
        <v>31</v>
      </c>
      <c r="E34" s="48" t="str">
        <f>script1!E34</f>
        <v/>
      </c>
      <c r="F34" s="48" t="str">
        <f>script1!F34</f>
        <v/>
      </c>
      <c r="G34" s="49" t="str">
        <f>script1!G34</f>
        <v/>
      </c>
      <c r="H34" s="55" t="str">
        <f>script1!AB34</f>
        <v/>
      </c>
      <c r="I34" s="55" t="str">
        <f>script1!AC34</f>
        <v/>
      </c>
      <c r="J34" s="55" t="str">
        <f>script1!AD34</f>
        <v/>
      </c>
    </row>
    <row r="35" spans="1:10" x14ac:dyDescent="0.2">
      <c r="A35" s="17">
        <v>32</v>
      </c>
      <c r="E35" s="48" t="str">
        <f>script1!E35</f>
        <v/>
      </c>
      <c r="F35" s="48" t="str">
        <f>script1!F35</f>
        <v/>
      </c>
      <c r="G35" s="49" t="str">
        <f>script1!G35</f>
        <v/>
      </c>
      <c r="H35" s="55" t="str">
        <f>script1!AB35</f>
        <v/>
      </c>
      <c r="I35" s="55" t="str">
        <f>script1!AC35</f>
        <v/>
      </c>
      <c r="J35" s="55" t="str">
        <f>script1!AD35</f>
        <v/>
      </c>
    </row>
    <row r="36" spans="1:10" x14ac:dyDescent="0.2">
      <c r="A36" s="17">
        <v>33</v>
      </c>
      <c r="E36" s="48" t="str">
        <f>script1!E36</f>
        <v/>
      </c>
      <c r="F36" s="48" t="str">
        <f>script1!F36</f>
        <v/>
      </c>
      <c r="G36" s="49" t="str">
        <f>script1!G36</f>
        <v/>
      </c>
      <c r="H36" s="55" t="str">
        <f>script1!AB36</f>
        <v/>
      </c>
      <c r="I36" s="55" t="str">
        <f>script1!AC36</f>
        <v/>
      </c>
      <c r="J36" s="55" t="str">
        <f>script1!AD36</f>
        <v/>
      </c>
    </row>
    <row r="37" spans="1:10" x14ac:dyDescent="0.2">
      <c r="A37" s="17">
        <v>34</v>
      </c>
      <c r="E37" s="48" t="str">
        <f>script1!E37</f>
        <v/>
      </c>
      <c r="F37" s="48" t="str">
        <f>script1!F37</f>
        <v/>
      </c>
      <c r="G37" s="49" t="str">
        <f>script1!G37</f>
        <v/>
      </c>
      <c r="H37" s="55" t="str">
        <f>script1!AB37</f>
        <v/>
      </c>
      <c r="I37" s="55" t="str">
        <f>script1!AC37</f>
        <v/>
      </c>
      <c r="J37" s="55" t="str">
        <f>script1!AD37</f>
        <v/>
      </c>
    </row>
    <row r="38" spans="1:10" x14ac:dyDescent="0.2">
      <c r="A38" s="17">
        <v>35</v>
      </c>
      <c r="E38" s="48" t="str">
        <f>script1!E38</f>
        <v/>
      </c>
      <c r="F38" s="48" t="str">
        <f>script1!F38</f>
        <v/>
      </c>
      <c r="G38" s="49" t="str">
        <f>script1!G38</f>
        <v/>
      </c>
      <c r="H38" s="55" t="str">
        <f>script1!AB38</f>
        <v/>
      </c>
      <c r="I38" s="55" t="str">
        <f>script1!AC38</f>
        <v/>
      </c>
      <c r="J38" s="55" t="str">
        <f>script1!AD38</f>
        <v/>
      </c>
    </row>
    <row r="39" spans="1:10" x14ac:dyDescent="0.2">
      <c r="A39" s="17">
        <v>36</v>
      </c>
      <c r="E39" s="48" t="str">
        <f>script1!E39</f>
        <v/>
      </c>
      <c r="F39" s="48" t="str">
        <f>script1!F39</f>
        <v/>
      </c>
      <c r="G39" s="49" t="str">
        <f>script1!G39</f>
        <v/>
      </c>
      <c r="H39" s="55" t="str">
        <f>script1!AB39</f>
        <v/>
      </c>
      <c r="I39" s="55" t="str">
        <f>script1!AC39</f>
        <v/>
      </c>
      <c r="J39" s="55" t="str">
        <f>script1!AD39</f>
        <v/>
      </c>
    </row>
    <row r="40" spans="1:10" x14ac:dyDescent="0.2">
      <c r="A40" s="17">
        <v>37</v>
      </c>
      <c r="E40" s="48" t="str">
        <f>script1!E40</f>
        <v/>
      </c>
      <c r="F40" s="48" t="str">
        <f>script1!F40</f>
        <v/>
      </c>
      <c r="G40" s="49" t="str">
        <f>script1!G40</f>
        <v/>
      </c>
      <c r="H40" s="55" t="str">
        <f>script1!AB40</f>
        <v/>
      </c>
      <c r="I40" s="55" t="str">
        <f>script1!AC40</f>
        <v/>
      </c>
      <c r="J40" s="55" t="str">
        <f>script1!AD40</f>
        <v/>
      </c>
    </row>
    <row r="41" spans="1:10" x14ac:dyDescent="0.2">
      <c r="A41" s="17">
        <v>38</v>
      </c>
      <c r="E41" s="48" t="str">
        <f>script1!E41</f>
        <v/>
      </c>
      <c r="F41" s="48" t="str">
        <f>script1!F41</f>
        <v/>
      </c>
      <c r="G41" s="49" t="str">
        <f>script1!G41</f>
        <v/>
      </c>
      <c r="H41" s="55" t="str">
        <f>script1!AB41</f>
        <v/>
      </c>
      <c r="I41" s="55" t="str">
        <f>script1!AC41</f>
        <v/>
      </c>
      <c r="J41" s="55" t="str">
        <f>script1!AD41</f>
        <v/>
      </c>
    </row>
    <row r="42" spans="1:10" x14ac:dyDescent="0.2">
      <c r="A42" s="17">
        <v>39</v>
      </c>
      <c r="E42" s="48" t="str">
        <f>script1!E42</f>
        <v/>
      </c>
      <c r="F42" s="48" t="str">
        <f>script1!F42</f>
        <v/>
      </c>
      <c r="G42" s="49" t="str">
        <f>script1!G42</f>
        <v/>
      </c>
      <c r="H42" s="55" t="str">
        <f>script1!AB42</f>
        <v/>
      </c>
      <c r="I42" s="55" t="str">
        <f>script1!AC42</f>
        <v/>
      </c>
      <c r="J42" s="55" t="str">
        <f>script1!AD42</f>
        <v/>
      </c>
    </row>
    <row r="43" spans="1:10" x14ac:dyDescent="0.2">
      <c r="A43" s="17">
        <v>40</v>
      </c>
      <c r="E43" s="48" t="str">
        <f>script1!E43</f>
        <v/>
      </c>
      <c r="F43" s="48" t="str">
        <f>script1!F43</f>
        <v/>
      </c>
      <c r="G43" s="49" t="str">
        <f>script1!G43</f>
        <v/>
      </c>
      <c r="H43" s="55" t="str">
        <f>script1!AB43</f>
        <v/>
      </c>
      <c r="I43" s="55" t="str">
        <f>script1!AC43</f>
        <v/>
      </c>
      <c r="J43" s="55" t="str">
        <f>script1!AD43</f>
        <v/>
      </c>
    </row>
    <row r="44" spans="1:10" x14ac:dyDescent="0.2">
      <c r="A44" s="17">
        <v>41</v>
      </c>
      <c r="E44" s="48" t="str">
        <f>script1!E44</f>
        <v/>
      </c>
      <c r="F44" s="48" t="str">
        <f>script1!F44</f>
        <v/>
      </c>
      <c r="G44" s="49" t="str">
        <f>script1!G44</f>
        <v/>
      </c>
      <c r="H44" s="55" t="str">
        <f>script1!AB44</f>
        <v/>
      </c>
      <c r="I44" s="55" t="str">
        <f>script1!AC44</f>
        <v/>
      </c>
      <c r="J44" s="55" t="str">
        <f>script1!AD44</f>
        <v/>
      </c>
    </row>
    <row r="45" spans="1:10" x14ac:dyDescent="0.2">
      <c r="A45" s="17">
        <v>42</v>
      </c>
      <c r="E45" s="48" t="str">
        <f>script1!E45</f>
        <v/>
      </c>
      <c r="F45" s="48" t="str">
        <f>script1!F45</f>
        <v/>
      </c>
      <c r="G45" s="49" t="str">
        <f>script1!G45</f>
        <v/>
      </c>
      <c r="H45" s="55" t="str">
        <f>script1!AB45</f>
        <v/>
      </c>
      <c r="I45" s="55" t="str">
        <f>script1!AC45</f>
        <v/>
      </c>
      <c r="J45" s="55" t="str">
        <f>script1!AD45</f>
        <v/>
      </c>
    </row>
    <row r="46" spans="1:10" x14ac:dyDescent="0.2">
      <c r="A46" s="17">
        <v>43</v>
      </c>
      <c r="E46" s="48" t="str">
        <f>script1!E46</f>
        <v/>
      </c>
      <c r="F46" s="48" t="str">
        <f>script1!F46</f>
        <v/>
      </c>
      <c r="G46" s="49" t="str">
        <f>script1!G46</f>
        <v/>
      </c>
      <c r="H46" s="55" t="str">
        <f>script1!AB46</f>
        <v/>
      </c>
      <c r="I46" s="55" t="str">
        <f>script1!AC46</f>
        <v/>
      </c>
      <c r="J46" s="55" t="str">
        <f>script1!AD46</f>
        <v/>
      </c>
    </row>
    <row r="47" spans="1:10" x14ac:dyDescent="0.2">
      <c r="A47" s="17">
        <v>44</v>
      </c>
      <c r="E47" s="48" t="str">
        <f>script1!E47</f>
        <v/>
      </c>
      <c r="F47" s="48" t="str">
        <f>script1!F47</f>
        <v/>
      </c>
      <c r="G47" s="49" t="str">
        <f>script1!G47</f>
        <v/>
      </c>
      <c r="H47" s="55" t="str">
        <f>script1!AB47</f>
        <v/>
      </c>
      <c r="I47" s="55" t="str">
        <f>script1!AC47</f>
        <v/>
      </c>
      <c r="J47" s="55" t="str">
        <f>script1!AD47</f>
        <v/>
      </c>
    </row>
    <row r="48" spans="1:10" x14ac:dyDescent="0.2">
      <c r="A48" s="17">
        <v>45</v>
      </c>
      <c r="E48" s="48" t="str">
        <f>script1!E48</f>
        <v/>
      </c>
      <c r="F48" s="48" t="str">
        <f>script1!F48</f>
        <v/>
      </c>
      <c r="G48" s="49" t="str">
        <f>script1!G48</f>
        <v/>
      </c>
      <c r="H48" s="55" t="str">
        <f>script1!AB48</f>
        <v/>
      </c>
      <c r="I48" s="55" t="str">
        <f>script1!AC48</f>
        <v/>
      </c>
      <c r="J48" s="55" t="str">
        <f>script1!AD48</f>
        <v/>
      </c>
    </row>
    <row r="49" spans="1:10" x14ac:dyDescent="0.2">
      <c r="A49" s="17">
        <v>46</v>
      </c>
      <c r="E49" s="48" t="str">
        <f>script1!E49</f>
        <v/>
      </c>
      <c r="F49" s="48" t="str">
        <f>script1!F49</f>
        <v/>
      </c>
      <c r="G49" s="49" t="str">
        <f>script1!G49</f>
        <v/>
      </c>
      <c r="H49" s="55" t="str">
        <f>script1!AB49</f>
        <v/>
      </c>
      <c r="I49" s="55" t="str">
        <f>script1!AC49</f>
        <v/>
      </c>
      <c r="J49" s="55" t="str">
        <f>script1!AD49</f>
        <v/>
      </c>
    </row>
    <row r="50" spans="1:10" x14ac:dyDescent="0.2">
      <c r="A50" s="17">
        <v>47</v>
      </c>
      <c r="E50" s="48" t="str">
        <f>script1!E50</f>
        <v/>
      </c>
      <c r="F50" s="48" t="str">
        <f>script1!F50</f>
        <v/>
      </c>
      <c r="G50" s="49" t="str">
        <f>script1!G50</f>
        <v/>
      </c>
      <c r="H50" s="55" t="str">
        <f>script1!AB50</f>
        <v/>
      </c>
      <c r="I50" s="55" t="str">
        <f>script1!AC50</f>
        <v/>
      </c>
      <c r="J50" s="55" t="str">
        <f>script1!AD50</f>
        <v/>
      </c>
    </row>
    <row r="51" spans="1:10" x14ac:dyDescent="0.2">
      <c r="A51" s="17">
        <v>48</v>
      </c>
      <c r="E51" s="48" t="str">
        <f>script1!E51</f>
        <v/>
      </c>
      <c r="F51" s="48" t="str">
        <f>script1!F51</f>
        <v/>
      </c>
      <c r="G51" s="49" t="str">
        <f>script1!G51</f>
        <v/>
      </c>
      <c r="H51" s="55" t="str">
        <f>script1!AB51</f>
        <v/>
      </c>
      <c r="I51" s="55" t="str">
        <f>script1!AC51</f>
        <v/>
      </c>
      <c r="J51" s="55" t="str">
        <f>script1!AD51</f>
        <v/>
      </c>
    </row>
    <row r="52" spans="1:10" x14ac:dyDescent="0.2">
      <c r="A52" s="17">
        <v>49</v>
      </c>
      <c r="E52" s="48" t="str">
        <f>script1!E52</f>
        <v/>
      </c>
      <c r="F52" s="48" t="str">
        <f>script1!F52</f>
        <v/>
      </c>
      <c r="G52" s="49" t="str">
        <f>script1!G52</f>
        <v/>
      </c>
      <c r="H52" s="55" t="str">
        <f>script1!AB52</f>
        <v/>
      </c>
      <c r="I52" s="55" t="str">
        <f>script1!AC52</f>
        <v/>
      </c>
      <c r="J52" s="55" t="str">
        <f>script1!AD52</f>
        <v/>
      </c>
    </row>
    <row r="53" spans="1:10" x14ac:dyDescent="0.2">
      <c r="A53" s="17">
        <v>50</v>
      </c>
      <c r="E53" s="48" t="str">
        <f>script1!E53</f>
        <v/>
      </c>
      <c r="F53" s="48" t="str">
        <f>script1!F53</f>
        <v/>
      </c>
      <c r="G53" s="49" t="str">
        <f>script1!G53</f>
        <v/>
      </c>
      <c r="H53" s="55" t="str">
        <f>script1!AB53</f>
        <v/>
      </c>
      <c r="I53" s="55" t="str">
        <f>script1!AC53</f>
        <v/>
      </c>
      <c r="J53" s="55" t="str">
        <f>script1!AD53</f>
        <v/>
      </c>
    </row>
    <row r="54" spans="1:10" x14ac:dyDescent="0.2">
      <c r="A54" s="17">
        <v>51</v>
      </c>
      <c r="E54" s="48" t="str">
        <f>script1!E54</f>
        <v/>
      </c>
      <c r="F54" s="48" t="str">
        <f>script1!F54</f>
        <v/>
      </c>
      <c r="G54" s="49" t="str">
        <f>script1!G54</f>
        <v/>
      </c>
      <c r="H54" s="55" t="str">
        <f>script1!AB54</f>
        <v/>
      </c>
      <c r="I54" s="55" t="str">
        <f>script1!AC54</f>
        <v/>
      </c>
      <c r="J54" s="55" t="str">
        <f>script1!AD54</f>
        <v/>
      </c>
    </row>
    <row r="55" spans="1:10" x14ac:dyDescent="0.2">
      <c r="A55" s="17">
        <v>52</v>
      </c>
      <c r="E55" s="48" t="str">
        <f>script1!E55</f>
        <v/>
      </c>
      <c r="F55" s="48" t="str">
        <f>script1!F55</f>
        <v/>
      </c>
      <c r="G55" s="49" t="str">
        <f>script1!G55</f>
        <v/>
      </c>
      <c r="H55" s="55" t="str">
        <f>script1!AB55</f>
        <v/>
      </c>
      <c r="I55" s="55" t="str">
        <f>script1!AC55</f>
        <v/>
      </c>
      <c r="J55" s="55" t="str">
        <f>script1!AD55</f>
        <v/>
      </c>
    </row>
    <row r="56" spans="1:10" x14ac:dyDescent="0.2">
      <c r="A56" s="17">
        <v>53</v>
      </c>
      <c r="E56" s="48" t="str">
        <f>script1!E56</f>
        <v/>
      </c>
      <c r="F56" s="48" t="str">
        <f>script1!F56</f>
        <v/>
      </c>
      <c r="G56" s="49" t="str">
        <f>script1!G56</f>
        <v/>
      </c>
      <c r="H56" s="55" t="str">
        <f>script1!AB56</f>
        <v/>
      </c>
      <c r="I56" s="55" t="str">
        <f>script1!AC56</f>
        <v/>
      </c>
      <c r="J56" s="55" t="str">
        <f>script1!AD56</f>
        <v/>
      </c>
    </row>
    <row r="57" spans="1:10" x14ac:dyDescent="0.2">
      <c r="A57" s="17">
        <v>54</v>
      </c>
      <c r="E57" s="48" t="str">
        <f>script1!E57</f>
        <v/>
      </c>
      <c r="F57" s="48" t="str">
        <f>script1!F57</f>
        <v/>
      </c>
      <c r="G57" s="49" t="str">
        <f>script1!G57</f>
        <v/>
      </c>
      <c r="H57" s="55" t="str">
        <f>script1!AB57</f>
        <v/>
      </c>
      <c r="I57" s="55" t="str">
        <f>script1!AC57</f>
        <v/>
      </c>
      <c r="J57" s="55" t="str">
        <f>script1!AD57</f>
        <v/>
      </c>
    </row>
    <row r="58" spans="1:10" x14ac:dyDescent="0.2">
      <c r="A58" s="17">
        <v>55</v>
      </c>
      <c r="E58" s="48" t="str">
        <f>script1!E58</f>
        <v/>
      </c>
      <c r="F58" s="48" t="str">
        <f>script1!F58</f>
        <v/>
      </c>
      <c r="G58" s="49" t="str">
        <f>script1!G58</f>
        <v/>
      </c>
      <c r="H58" s="55" t="str">
        <f>script1!AB58</f>
        <v/>
      </c>
      <c r="I58" s="55" t="str">
        <f>script1!AC58</f>
        <v/>
      </c>
      <c r="J58" s="55" t="str">
        <f>script1!AD58</f>
        <v/>
      </c>
    </row>
    <row r="59" spans="1:10" x14ac:dyDescent="0.2">
      <c r="A59" s="17">
        <v>56</v>
      </c>
      <c r="E59" s="48" t="str">
        <f>script1!E59</f>
        <v/>
      </c>
      <c r="F59" s="48" t="str">
        <f>script1!F59</f>
        <v/>
      </c>
      <c r="G59" s="49" t="str">
        <f>script1!G59</f>
        <v/>
      </c>
      <c r="H59" s="55" t="str">
        <f>script1!AB59</f>
        <v/>
      </c>
      <c r="I59" s="55" t="str">
        <f>script1!AC59</f>
        <v/>
      </c>
      <c r="J59" s="55" t="str">
        <f>script1!AD59</f>
        <v/>
      </c>
    </row>
    <row r="60" spans="1:10" x14ac:dyDescent="0.2">
      <c r="A60" s="17">
        <v>57</v>
      </c>
      <c r="E60" s="48" t="str">
        <f>script1!E60</f>
        <v/>
      </c>
      <c r="F60" s="48" t="str">
        <f>script1!F60</f>
        <v/>
      </c>
      <c r="G60" s="49" t="str">
        <f>script1!G60</f>
        <v/>
      </c>
      <c r="H60" s="55" t="str">
        <f>script1!AB60</f>
        <v/>
      </c>
      <c r="I60" s="55" t="str">
        <f>script1!AC60</f>
        <v/>
      </c>
      <c r="J60" s="55" t="str">
        <f>script1!AD60</f>
        <v/>
      </c>
    </row>
    <row r="61" spans="1:10" x14ac:dyDescent="0.2">
      <c r="A61" s="17">
        <v>58</v>
      </c>
      <c r="E61" s="48" t="str">
        <f>script1!E61</f>
        <v/>
      </c>
      <c r="F61" s="48" t="str">
        <f>script1!F61</f>
        <v/>
      </c>
      <c r="G61" s="49" t="str">
        <f>script1!G61</f>
        <v/>
      </c>
      <c r="H61" s="55" t="str">
        <f>script1!AB61</f>
        <v/>
      </c>
      <c r="I61" s="55" t="str">
        <f>script1!AC61</f>
        <v/>
      </c>
      <c r="J61" s="55" t="str">
        <f>script1!AD61</f>
        <v/>
      </c>
    </row>
    <row r="62" spans="1:10" x14ac:dyDescent="0.2">
      <c r="A62" s="17">
        <v>59</v>
      </c>
      <c r="E62" s="48" t="str">
        <f>script1!E62</f>
        <v/>
      </c>
      <c r="F62" s="48" t="str">
        <f>script1!F62</f>
        <v/>
      </c>
      <c r="G62" s="49" t="str">
        <f>script1!G62</f>
        <v/>
      </c>
      <c r="H62" s="55" t="str">
        <f>script1!AB62</f>
        <v/>
      </c>
      <c r="I62" s="55" t="str">
        <f>script1!AC62</f>
        <v/>
      </c>
      <c r="J62" s="55" t="str">
        <f>script1!AD62</f>
        <v/>
      </c>
    </row>
    <row r="63" spans="1:10" x14ac:dyDescent="0.2">
      <c r="A63" s="17">
        <v>60</v>
      </c>
      <c r="E63" s="48" t="str">
        <f>script1!E63</f>
        <v/>
      </c>
      <c r="F63" s="48" t="str">
        <f>script1!F63</f>
        <v/>
      </c>
      <c r="G63" s="49" t="str">
        <f>script1!G63</f>
        <v/>
      </c>
      <c r="H63" s="55" t="str">
        <f>script1!AB63</f>
        <v/>
      </c>
      <c r="I63" s="55" t="str">
        <f>script1!AC63</f>
        <v/>
      </c>
      <c r="J63" s="55" t="str">
        <f>script1!AD63</f>
        <v/>
      </c>
    </row>
    <row r="64" spans="1:10" x14ac:dyDescent="0.2">
      <c r="A64" s="17">
        <v>61</v>
      </c>
      <c r="E64" s="48" t="str">
        <f>script1!E64</f>
        <v/>
      </c>
      <c r="F64" s="48" t="str">
        <f>script1!F64</f>
        <v/>
      </c>
      <c r="G64" s="49" t="str">
        <f>script1!G64</f>
        <v/>
      </c>
      <c r="H64" s="55" t="str">
        <f>script1!AB64</f>
        <v/>
      </c>
      <c r="I64" s="55" t="str">
        <f>script1!AC64</f>
        <v/>
      </c>
      <c r="J64" s="55" t="str">
        <f>script1!AD64</f>
        <v/>
      </c>
    </row>
    <row r="65" spans="1:10" x14ac:dyDescent="0.2">
      <c r="A65" s="17">
        <v>62</v>
      </c>
      <c r="E65" s="48" t="str">
        <f>script1!E65</f>
        <v/>
      </c>
      <c r="F65" s="48" t="str">
        <f>script1!F65</f>
        <v/>
      </c>
      <c r="G65" s="49" t="str">
        <f>script1!G65</f>
        <v/>
      </c>
      <c r="H65" s="55" t="str">
        <f>script1!AB65</f>
        <v/>
      </c>
      <c r="I65" s="55" t="str">
        <f>script1!AC65</f>
        <v/>
      </c>
      <c r="J65" s="55" t="str">
        <f>script1!AD65</f>
        <v/>
      </c>
    </row>
    <row r="66" spans="1:10" x14ac:dyDescent="0.2">
      <c r="A66" s="17">
        <v>63</v>
      </c>
      <c r="E66" s="48" t="str">
        <f>script1!E66</f>
        <v/>
      </c>
      <c r="F66" s="48" t="str">
        <f>script1!F66</f>
        <v/>
      </c>
      <c r="G66" s="49" t="str">
        <f>script1!G66</f>
        <v/>
      </c>
      <c r="H66" s="55" t="str">
        <f>script1!AB66</f>
        <v/>
      </c>
      <c r="I66" s="55" t="str">
        <f>script1!AC66</f>
        <v/>
      </c>
      <c r="J66" s="55" t="str">
        <f>script1!AD66</f>
        <v/>
      </c>
    </row>
    <row r="67" spans="1:10" x14ac:dyDescent="0.2">
      <c r="A67" s="17">
        <v>64</v>
      </c>
      <c r="E67" s="48" t="str">
        <f>script1!E67</f>
        <v/>
      </c>
      <c r="F67" s="48" t="str">
        <f>script1!F67</f>
        <v/>
      </c>
      <c r="G67" s="49" t="str">
        <f>script1!G67</f>
        <v/>
      </c>
      <c r="H67" s="55" t="str">
        <f>script1!AB67</f>
        <v/>
      </c>
      <c r="I67" s="55" t="str">
        <f>script1!AC67</f>
        <v/>
      </c>
      <c r="J67" s="55" t="str">
        <f>script1!AD67</f>
        <v/>
      </c>
    </row>
    <row r="68" spans="1:10" x14ac:dyDescent="0.2">
      <c r="A68" s="17">
        <v>65</v>
      </c>
      <c r="E68" s="48" t="str">
        <f>script1!E68</f>
        <v/>
      </c>
      <c r="F68" s="48" t="str">
        <f>script1!F68</f>
        <v/>
      </c>
      <c r="G68" s="49" t="str">
        <f>script1!G68</f>
        <v/>
      </c>
      <c r="H68" s="55" t="str">
        <f>script1!AB68</f>
        <v/>
      </c>
      <c r="I68" s="55" t="str">
        <f>script1!AC68</f>
        <v/>
      </c>
      <c r="J68" s="55" t="str">
        <f>script1!AD68</f>
        <v/>
      </c>
    </row>
    <row r="69" spans="1:10" x14ac:dyDescent="0.2">
      <c r="A69" s="17">
        <v>66</v>
      </c>
      <c r="E69" s="48" t="str">
        <f>script1!E69</f>
        <v/>
      </c>
      <c r="F69" s="48" t="str">
        <f>script1!F69</f>
        <v/>
      </c>
      <c r="G69" s="49" t="str">
        <f>script1!G69</f>
        <v/>
      </c>
      <c r="H69" s="55" t="str">
        <f>script1!AB69</f>
        <v/>
      </c>
      <c r="I69" s="55" t="str">
        <f>script1!AC69</f>
        <v/>
      </c>
      <c r="J69" s="55" t="str">
        <f>script1!AD69</f>
        <v/>
      </c>
    </row>
    <row r="70" spans="1:10" x14ac:dyDescent="0.2">
      <c r="A70" s="17">
        <v>67</v>
      </c>
      <c r="E70" s="48" t="str">
        <f>script1!E70</f>
        <v/>
      </c>
      <c r="F70" s="48" t="str">
        <f>script1!F70</f>
        <v/>
      </c>
      <c r="G70" s="49" t="str">
        <f>script1!G70</f>
        <v/>
      </c>
      <c r="H70" s="55" t="str">
        <f>script1!AB70</f>
        <v/>
      </c>
      <c r="I70" s="55" t="str">
        <f>script1!AC70</f>
        <v/>
      </c>
      <c r="J70" s="55" t="str">
        <f>script1!AD70</f>
        <v/>
      </c>
    </row>
    <row r="71" spans="1:10" x14ac:dyDescent="0.2">
      <c r="A71" s="17">
        <v>68</v>
      </c>
      <c r="E71" s="48" t="str">
        <f>script1!E71</f>
        <v/>
      </c>
      <c r="F71" s="48" t="str">
        <f>script1!F71</f>
        <v/>
      </c>
      <c r="G71" s="49" t="str">
        <f>script1!G71</f>
        <v/>
      </c>
      <c r="H71" s="55" t="str">
        <f>script1!AB71</f>
        <v/>
      </c>
      <c r="I71" s="55" t="str">
        <f>script1!AC71</f>
        <v/>
      </c>
      <c r="J71" s="55" t="str">
        <f>script1!AD71</f>
        <v/>
      </c>
    </row>
    <row r="72" spans="1:10" x14ac:dyDescent="0.2">
      <c r="A72" s="17">
        <v>69</v>
      </c>
      <c r="E72" s="48" t="str">
        <f>script1!E72</f>
        <v/>
      </c>
      <c r="F72" s="48" t="str">
        <f>script1!F72</f>
        <v/>
      </c>
      <c r="G72" s="49" t="str">
        <f>script1!G72</f>
        <v/>
      </c>
      <c r="H72" s="55" t="str">
        <f>script1!AB72</f>
        <v/>
      </c>
      <c r="I72" s="55" t="str">
        <f>script1!AC72</f>
        <v/>
      </c>
      <c r="J72" s="55" t="str">
        <f>script1!AD72</f>
        <v/>
      </c>
    </row>
    <row r="73" spans="1:10" x14ac:dyDescent="0.2">
      <c r="A73" s="17">
        <v>70</v>
      </c>
      <c r="E73" s="48" t="str">
        <f>script1!E73</f>
        <v/>
      </c>
      <c r="F73" s="48" t="str">
        <f>script1!F73</f>
        <v/>
      </c>
      <c r="G73" s="49" t="str">
        <f>script1!G73</f>
        <v/>
      </c>
      <c r="H73" s="55" t="str">
        <f>script1!AB73</f>
        <v/>
      </c>
      <c r="I73" s="55" t="str">
        <f>script1!AC73</f>
        <v/>
      </c>
      <c r="J73" s="55" t="str">
        <f>script1!AD73</f>
        <v/>
      </c>
    </row>
    <row r="74" spans="1:10" x14ac:dyDescent="0.2">
      <c r="A74" s="17">
        <v>71</v>
      </c>
      <c r="E74" s="48" t="str">
        <f>script1!E74</f>
        <v/>
      </c>
      <c r="F74" s="48" t="str">
        <f>script1!F74</f>
        <v/>
      </c>
      <c r="G74" s="49" t="str">
        <f>script1!G74</f>
        <v/>
      </c>
      <c r="H74" s="55" t="str">
        <f>script1!AB74</f>
        <v/>
      </c>
      <c r="I74" s="55" t="str">
        <f>script1!AC74</f>
        <v/>
      </c>
      <c r="J74" s="55" t="str">
        <f>script1!AD74</f>
        <v/>
      </c>
    </row>
    <row r="75" spans="1:10" x14ac:dyDescent="0.2">
      <c r="A75" s="17">
        <v>72</v>
      </c>
      <c r="E75" s="48" t="str">
        <f>script1!E75</f>
        <v/>
      </c>
      <c r="F75" s="48" t="str">
        <f>script1!F75</f>
        <v/>
      </c>
      <c r="G75" s="49" t="str">
        <f>script1!G75</f>
        <v/>
      </c>
      <c r="H75" s="55" t="str">
        <f>script1!AB75</f>
        <v/>
      </c>
      <c r="I75" s="55" t="str">
        <f>script1!AC75</f>
        <v/>
      </c>
      <c r="J75" s="55" t="str">
        <f>script1!AD75</f>
        <v/>
      </c>
    </row>
    <row r="76" spans="1:10" x14ac:dyDescent="0.2">
      <c r="A76" s="17">
        <v>73</v>
      </c>
      <c r="E76" s="48" t="str">
        <f>script1!E76</f>
        <v/>
      </c>
      <c r="F76" s="48" t="str">
        <f>script1!F76</f>
        <v/>
      </c>
      <c r="G76" s="49" t="str">
        <f>script1!G76</f>
        <v/>
      </c>
      <c r="H76" s="55" t="str">
        <f>script1!AB76</f>
        <v/>
      </c>
      <c r="I76" s="55" t="str">
        <f>script1!AC76</f>
        <v/>
      </c>
      <c r="J76" s="55" t="str">
        <f>script1!AD76</f>
        <v/>
      </c>
    </row>
    <row r="77" spans="1:10" x14ac:dyDescent="0.2">
      <c r="A77" s="17">
        <v>74</v>
      </c>
      <c r="E77" s="48" t="str">
        <f>script1!E77</f>
        <v/>
      </c>
      <c r="F77" s="48" t="str">
        <f>script1!F77</f>
        <v/>
      </c>
      <c r="G77" s="49" t="str">
        <f>script1!G77</f>
        <v/>
      </c>
      <c r="H77" s="55" t="str">
        <f>script1!AB77</f>
        <v/>
      </c>
      <c r="I77" s="55" t="str">
        <f>script1!AC77</f>
        <v/>
      </c>
      <c r="J77" s="55" t="str">
        <f>script1!AD77</f>
        <v/>
      </c>
    </row>
    <row r="78" spans="1:10" x14ac:dyDescent="0.2">
      <c r="A78" s="17">
        <v>75</v>
      </c>
      <c r="E78" s="48" t="str">
        <f>script1!E78</f>
        <v/>
      </c>
      <c r="F78" s="48" t="str">
        <f>script1!F78</f>
        <v/>
      </c>
      <c r="G78" s="49" t="str">
        <f>script1!G78</f>
        <v/>
      </c>
      <c r="H78" s="55" t="str">
        <f>script1!AB78</f>
        <v/>
      </c>
      <c r="I78" s="55" t="str">
        <f>script1!AC78</f>
        <v/>
      </c>
      <c r="J78" s="55" t="str">
        <f>script1!AD78</f>
        <v/>
      </c>
    </row>
    <row r="79" spans="1:10" x14ac:dyDescent="0.2">
      <c r="A79" s="17">
        <v>76</v>
      </c>
      <c r="E79" s="48" t="str">
        <f>script1!E79</f>
        <v/>
      </c>
      <c r="F79" s="48" t="str">
        <f>script1!F79</f>
        <v/>
      </c>
      <c r="G79" s="49" t="str">
        <f>script1!G79</f>
        <v/>
      </c>
      <c r="H79" s="55" t="str">
        <f>script1!AB79</f>
        <v/>
      </c>
      <c r="I79" s="55" t="str">
        <f>script1!AC79</f>
        <v/>
      </c>
      <c r="J79" s="55" t="str">
        <f>script1!AD79</f>
        <v/>
      </c>
    </row>
    <row r="80" spans="1:10" x14ac:dyDescent="0.2">
      <c r="A80" s="17">
        <v>77</v>
      </c>
      <c r="E80" s="48" t="str">
        <f>script1!E80</f>
        <v/>
      </c>
      <c r="F80" s="48" t="str">
        <f>script1!F80</f>
        <v/>
      </c>
      <c r="G80" s="49" t="str">
        <f>script1!G80</f>
        <v/>
      </c>
      <c r="H80" s="55" t="str">
        <f>script1!AB80</f>
        <v/>
      </c>
      <c r="I80" s="55" t="str">
        <f>script1!AC80</f>
        <v/>
      </c>
      <c r="J80" s="55" t="str">
        <f>script1!AD80</f>
        <v/>
      </c>
    </row>
    <row r="81" spans="1:10" x14ac:dyDescent="0.2">
      <c r="A81" s="17">
        <v>78</v>
      </c>
      <c r="E81" s="48" t="str">
        <f>script1!E81</f>
        <v/>
      </c>
      <c r="F81" s="48" t="str">
        <f>script1!F81</f>
        <v/>
      </c>
      <c r="G81" s="49" t="str">
        <f>script1!G81</f>
        <v/>
      </c>
      <c r="H81" s="55" t="str">
        <f>script1!AB81</f>
        <v/>
      </c>
      <c r="I81" s="55" t="str">
        <f>script1!AC81</f>
        <v/>
      </c>
      <c r="J81" s="55" t="str">
        <f>script1!AD81</f>
        <v/>
      </c>
    </row>
    <row r="82" spans="1:10" x14ac:dyDescent="0.2">
      <c r="A82" s="17">
        <v>79</v>
      </c>
      <c r="E82" s="48" t="str">
        <f>script1!E82</f>
        <v/>
      </c>
      <c r="F82" s="48" t="str">
        <f>script1!F82</f>
        <v/>
      </c>
      <c r="G82" s="49" t="str">
        <f>script1!G82</f>
        <v/>
      </c>
      <c r="H82" s="55" t="str">
        <f>script1!AB82</f>
        <v/>
      </c>
      <c r="I82" s="55" t="str">
        <f>script1!AC82</f>
        <v/>
      </c>
      <c r="J82" s="55" t="str">
        <f>script1!AD82</f>
        <v/>
      </c>
    </row>
    <row r="83" spans="1:10" x14ac:dyDescent="0.2">
      <c r="A83" s="17">
        <v>80</v>
      </c>
      <c r="E83" s="48" t="str">
        <f>script1!E83</f>
        <v/>
      </c>
      <c r="F83" s="48" t="str">
        <f>script1!F83</f>
        <v/>
      </c>
      <c r="G83" s="49" t="str">
        <f>script1!G83</f>
        <v/>
      </c>
      <c r="H83" s="55" t="str">
        <f>script1!AB83</f>
        <v/>
      </c>
      <c r="I83" s="55" t="str">
        <f>script1!AC83</f>
        <v/>
      </c>
      <c r="J83" s="55" t="str">
        <f>script1!AD83</f>
        <v/>
      </c>
    </row>
    <row r="84" spans="1:10" x14ac:dyDescent="0.2">
      <c r="A84" s="17">
        <v>81</v>
      </c>
      <c r="E84" s="48" t="str">
        <f>script1!E84</f>
        <v/>
      </c>
      <c r="F84" s="48" t="str">
        <f>script1!F84</f>
        <v/>
      </c>
      <c r="G84" s="49" t="str">
        <f>script1!G84</f>
        <v/>
      </c>
      <c r="H84" s="55" t="str">
        <f>script1!AB84</f>
        <v/>
      </c>
      <c r="I84" s="55" t="str">
        <f>script1!AC84</f>
        <v/>
      </c>
      <c r="J84" s="55" t="str">
        <f>script1!AD84</f>
        <v/>
      </c>
    </row>
    <row r="85" spans="1:10" x14ac:dyDescent="0.2">
      <c r="A85" s="17">
        <v>82</v>
      </c>
      <c r="E85" s="48" t="str">
        <f>script1!E85</f>
        <v/>
      </c>
      <c r="F85" s="48" t="str">
        <f>script1!F85</f>
        <v/>
      </c>
      <c r="G85" s="49" t="str">
        <f>script1!G85</f>
        <v/>
      </c>
      <c r="H85" s="55" t="str">
        <f>script1!AB85</f>
        <v/>
      </c>
      <c r="I85" s="55" t="str">
        <f>script1!AC85</f>
        <v/>
      </c>
      <c r="J85" s="55" t="str">
        <f>script1!AD85</f>
        <v/>
      </c>
    </row>
    <row r="86" spans="1:10" x14ac:dyDescent="0.2">
      <c r="A86" s="17">
        <v>83</v>
      </c>
      <c r="E86" s="48" t="str">
        <f>script1!E86</f>
        <v/>
      </c>
      <c r="F86" s="48" t="str">
        <f>script1!F86</f>
        <v/>
      </c>
      <c r="G86" s="49" t="str">
        <f>script1!G86</f>
        <v/>
      </c>
      <c r="H86" s="55" t="str">
        <f>script1!AB86</f>
        <v/>
      </c>
      <c r="I86" s="55" t="str">
        <f>script1!AC86</f>
        <v/>
      </c>
      <c r="J86" s="55" t="str">
        <f>script1!AD86</f>
        <v/>
      </c>
    </row>
    <row r="87" spans="1:10" x14ac:dyDescent="0.2">
      <c r="A87" s="17">
        <v>84</v>
      </c>
      <c r="E87" s="48" t="str">
        <f>script1!E87</f>
        <v/>
      </c>
      <c r="F87" s="48" t="str">
        <f>script1!F87</f>
        <v/>
      </c>
      <c r="G87" s="49" t="str">
        <f>script1!G87</f>
        <v/>
      </c>
      <c r="H87" s="55" t="str">
        <f>script1!AB87</f>
        <v/>
      </c>
      <c r="I87" s="55" t="str">
        <f>script1!AC87</f>
        <v/>
      </c>
      <c r="J87" s="55" t="str">
        <f>script1!AD87</f>
        <v/>
      </c>
    </row>
    <row r="88" spans="1:10" x14ac:dyDescent="0.2">
      <c r="A88" s="17">
        <v>85</v>
      </c>
      <c r="E88" s="48" t="str">
        <f>script1!E88</f>
        <v/>
      </c>
      <c r="F88" s="48" t="str">
        <f>script1!F88</f>
        <v/>
      </c>
      <c r="G88" s="49" t="str">
        <f>script1!G88</f>
        <v/>
      </c>
      <c r="H88" s="55" t="str">
        <f>script1!AB88</f>
        <v/>
      </c>
      <c r="I88" s="55" t="str">
        <f>script1!AC88</f>
        <v/>
      </c>
      <c r="J88" s="55" t="str">
        <f>script1!AD88</f>
        <v/>
      </c>
    </row>
    <row r="89" spans="1:10" x14ac:dyDescent="0.2">
      <c r="A89" s="17">
        <v>86</v>
      </c>
      <c r="E89" s="48" t="str">
        <f>script1!E89</f>
        <v/>
      </c>
      <c r="F89" s="48" t="str">
        <f>script1!F89</f>
        <v/>
      </c>
      <c r="G89" s="49" t="str">
        <f>script1!G89</f>
        <v/>
      </c>
      <c r="H89" s="55" t="str">
        <f>script1!AB89</f>
        <v/>
      </c>
      <c r="I89" s="55" t="str">
        <f>script1!AC89</f>
        <v/>
      </c>
      <c r="J89" s="55" t="str">
        <f>script1!AD89</f>
        <v/>
      </c>
    </row>
    <row r="90" spans="1:10" x14ac:dyDescent="0.2">
      <c r="A90" s="17">
        <v>87</v>
      </c>
      <c r="E90" s="48" t="str">
        <f>script1!E90</f>
        <v/>
      </c>
      <c r="F90" s="48" t="str">
        <f>script1!F90</f>
        <v/>
      </c>
      <c r="G90" s="49" t="str">
        <f>script1!G90</f>
        <v/>
      </c>
      <c r="H90" s="55" t="str">
        <f>script1!AB90</f>
        <v/>
      </c>
      <c r="I90" s="55" t="str">
        <f>script1!AC90</f>
        <v/>
      </c>
      <c r="J90" s="55" t="str">
        <f>script1!AD90</f>
        <v/>
      </c>
    </row>
    <row r="91" spans="1:10" x14ac:dyDescent="0.2">
      <c r="A91" s="17">
        <v>88</v>
      </c>
      <c r="E91" s="48" t="str">
        <f>script1!E91</f>
        <v/>
      </c>
      <c r="F91" s="48" t="str">
        <f>script1!F91</f>
        <v/>
      </c>
      <c r="G91" s="49" t="str">
        <f>script1!G91</f>
        <v/>
      </c>
      <c r="H91" s="55" t="str">
        <f>script1!AB91</f>
        <v/>
      </c>
      <c r="I91" s="55" t="str">
        <f>script1!AC91</f>
        <v/>
      </c>
      <c r="J91" s="55" t="str">
        <f>script1!AD91</f>
        <v/>
      </c>
    </row>
    <row r="92" spans="1:10" x14ac:dyDescent="0.2">
      <c r="A92" s="17">
        <v>89</v>
      </c>
      <c r="E92" s="48" t="str">
        <f>script1!E92</f>
        <v/>
      </c>
      <c r="F92" s="48" t="str">
        <f>script1!F92</f>
        <v/>
      </c>
      <c r="G92" s="49" t="str">
        <f>script1!G92</f>
        <v/>
      </c>
      <c r="H92" s="55" t="str">
        <f>script1!AB92</f>
        <v/>
      </c>
      <c r="I92" s="55" t="str">
        <f>script1!AC92</f>
        <v/>
      </c>
      <c r="J92" s="55" t="str">
        <f>script1!AD92</f>
        <v/>
      </c>
    </row>
    <row r="93" spans="1:10" x14ac:dyDescent="0.2">
      <c r="A93" s="17">
        <v>90</v>
      </c>
      <c r="E93" s="48" t="str">
        <f>script1!E93</f>
        <v/>
      </c>
      <c r="F93" s="48" t="str">
        <f>script1!F93</f>
        <v/>
      </c>
      <c r="G93" s="49" t="str">
        <f>script1!G93</f>
        <v/>
      </c>
      <c r="H93" s="55" t="str">
        <f>script1!AB93</f>
        <v/>
      </c>
      <c r="I93" s="55" t="str">
        <f>script1!AC93</f>
        <v/>
      </c>
      <c r="J93" s="55" t="str">
        <f>script1!AD93</f>
        <v/>
      </c>
    </row>
    <row r="94" spans="1:10" x14ac:dyDescent="0.2">
      <c r="A94" s="17">
        <v>91</v>
      </c>
      <c r="E94" s="48" t="str">
        <f>script1!E94</f>
        <v/>
      </c>
      <c r="F94" s="48" t="str">
        <f>script1!F94</f>
        <v/>
      </c>
      <c r="G94" s="49" t="str">
        <f>script1!G94</f>
        <v/>
      </c>
      <c r="H94" s="55" t="str">
        <f>script1!AB94</f>
        <v/>
      </c>
      <c r="I94" s="55" t="str">
        <f>script1!AC94</f>
        <v/>
      </c>
      <c r="J94" s="55" t="str">
        <f>script1!AD94</f>
        <v/>
      </c>
    </row>
    <row r="95" spans="1:10" x14ac:dyDescent="0.2">
      <c r="A95" s="17">
        <v>92</v>
      </c>
      <c r="E95" s="48" t="str">
        <f>script1!E95</f>
        <v/>
      </c>
      <c r="F95" s="48" t="str">
        <f>script1!F95</f>
        <v/>
      </c>
      <c r="G95" s="49" t="str">
        <f>script1!G95</f>
        <v/>
      </c>
      <c r="H95" s="55" t="str">
        <f>script1!AB95</f>
        <v/>
      </c>
      <c r="I95" s="55" t="str">
        <f>script1!AC95</f>
        <v/>
      </c>
      <c r="J95" s="55" t="str">
        <f>script1!AD95</f>
        <v/>
      </c>
    </row>
    <row r="96" spans="1:10" x14ac:dyDescent="0.2">
      <c r="A96" s="17">
        <v>93</v>
      </c>
      <c r="E96" s="48" t="str">
        <f>script1!E96</f>
        <v/>
      </c>
      <c r="F96" s="48" t="str">
        <f>script1!F96</f>
        <v/>
      </c>
      <c r="G96" s="49" t="str">
        <f>script1!G96</f>
        <v/>
      </c>
      <c r="H96" s="55" t="str">
        <f>script1!AB96</f>
        <v/>
      </c>
      <c r="I96" s="55" t="str">
        <f>script1!AC96</f>
        <v/>
      </c>
      <c r="J96" s="55" t="str">
        <f>script1!AD96</f>
        <v/>
      </c>
    </row>
    <row r="97" spans="1:10" x14ac:dyDescent="0.2">
      <c r="A97" s="17">
        <v>94</v>
      </c>
      <c r="E97" s="48" t="str">
        <f>script1!E97</f>
        <v/>
      </c>
      <c r="F97" s="48" t="str">
        <f>script1!F97</f>
        <v/>
      </c>
      <c r="G97" s="49" t="str">
        <f>script1!G97</f>
        <v/>
      </c>
      <c r="H97" s="55" t="str">
        <f>script1!AB97</f>
        <v/>
      </c>
      <c r="I97" s="55" t="str">
        <f>script1!AC97</f>
        <v/>
      </c>
      <c r="J97" s="55" t="str">
        <f>script1!AD97</f>
        <v/>
      </c>
    </row>
    <row r="98" spans="1:10" x14ac:dyDescent="0.2">
      <c r="A98" s="17">
        <v>95</v>
      </c>
      <c r="E98" s="48" t="str">
        <f>script1!E98</f>
        <v/>
      </c>
      <c r="F98" s="48" t="str">
        <f>script1!F98</f>
        <v/>
      </c>
      <c r="G98" s="49" t="str">
        <f>script1!G98</f>
        <v/>
      </c>
      <c r="H98" s="55" t="str">
        <f>script1!AB98</f>
        <v/>
      </c>
      <c r="I98" s="55" t="str">
        <f>script1!AC98</f>
        <v/>
      </c>
      <c r="J98" s="55" t="str">
        <f>script1!AD98</f>
        <v/>
      </c>
    </row>
    <row r="99" spans="1:10" x14ac:dyDescent="0.2">
      <c r="A99" s="17">
        <v>96</v>
      </c>
      <c r="E99" s="48" t="str">
        <f>script1!E99</f>
        <v/>
      </c>
      <c r="F99" s="48" t="str">
        <f>script1!F99</f>
        <v/>
      </c>
      <c r="G99" s="49" t="str">
        <f>script1!G99</f>
        <v/>
      </c>
      <c r="H99" s="55" t="str">
        <f>script1!AB99</f>
        <v/>
      </c>
      <c r="I99" s="55" t="str">
        <f>script1!AC99</f>
        <v/>
      </c>
      <c r="J99" s="55" t="str">
        <f>script1!AD99</f>
        <v/>
      </c>
    </row>
    <row r="100" spans="1:10" x14ac:dyDescent="0.2">
      <c r="A100" s="17">
        <v>97</v>
      </c>
      <c r="E100" s="48" t="str">
        <f>script1!E100</f>
        <v/>
      </c>
      <c r="F100" s="48" t="str">
        <f>script1!F100</f>
        <v/>
      </c>
      <c r="G100" s="49" t="str">
        <f>script1!G100</f>
        <v/>
      </c>
      <c r="H100" s="55" t="str">
        <f>script1!AB100</f>
        <v/>
      </c>
      <c r="I100" s="55" t="str">
        <f>script1!AC100</f>
        <v/>
      </c>
      <c r="J100" s="55" t="str">
        <f>script1!AD100</f>
        <v/>
      </c>
    </row>
    <row r="101" spans="1:10" x14ac:dyDescent="0.2">
      <c r="A101" s="17">
        <v>98</v>
      </c>
      <c r="E101" s="48" t="str">
        <f>script1!E101</f>
        <v/>
      </c>
      <c r="F101" s="48" t="str">
        <f>script1!F101</f>
        <v/>
      </c>
      <c r="G101" s="49" t="str">
        <f>script1!G101</f>
        <v/>
      </c>
      <c r="H101" s="55" t="str">
        <f>script1!AB101</f>
        <v/>
      </c>
      <c r="I101" s="55" t="str">
        <f>script1!AC101</f>
        <v/>
      </c>
      <c r="J101" s="55" t="str">
        <f>script1!AD101</f>
        <v/>
      </c>
    </row>
    <row r="102" spans="1:10" x14ac:dyDescent="0.2">
      <c r="A102" s="17">
        <v>99</v>
      </c>
      <c r="E102" s="48" t="str">
        <f>script1!E102</f>
        <v/>
      </c>
      <c r="F102" s="48" t="str">
        <f>script1!F102</f>
        <v/>
      </c>
      <c r="G102" s="49" t="str">
        <f>script1!G102</f>
        <v/>
      </c>
      <c r="H102" s="55" t="str">
        <f>script1!AB102</f>
        <v/>
      </c>
      <c r="I102" s="55" t="str">
        <f>script1!AC102</f>
        <v/>
      </c>
      <c r="J102" s="55" t="str">
        <f>script1!AD102</f>
        <v/>
      </c>
    </row>
    <row r="103" spans="1:10" x14ac:dyDescent="0.2">
      <c r="A103" s="17">
        <v>100</v>
      </c>
      <c r="E103" s="48" t="str">
        <f>script1!E103</f>
        <v/>
      </c>
      <c r="F103" s="48" t="str">
        <f>script1!F103</f>
        <v/>
      </c>
      <c r="G103" s="49" t="str">
        <f>script1!G103</f>
        <v/>
      </c>
      <c r="H103" s="55" t="str">
        <f>script1!AB103</f>
        <v/>
      </c>
      <c r="I103" s="55" t="str">
        <f>script1!AC103</f>
        <v/>
      </c>
      <c r="J103" s="55" t="str">
        <f>script1!AD103</f>
        <v/>
      </c>
    </row>
  </sheetData>
  <mergeCells count="6">
    <mergeCell ref="E2:G2"/>
    <mergeCell ref="H2:J2"/>
    <mergeCell ref="B1:D1"/>
    <mergeCell ref="E1:J1"/>
    <mergeCell ref="B2:D2"/>
    <mergeCell ref="A1:A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5" customWidth="1"/>
    <col min="5" max="6" width="12.5703125" bestFit="1" customWidth="1"/>
    <col min="7" max="7" width="8.5703125" customWidth="1"/>
    <col min="11" max="11" width="16.7109375" customWidth="1"/>
  </cols>
  <sheetData>
    <row r="1" spans="1:7" ht="24.75" customHeight="1" x14ac:dyDescent="0.2">
      <c r="A1" s="69" t="s">
        <v>53</v>
      </c>
      <c r="B1" s="59" t="s">
        <v>40</v>
      </c>
      <c r="C1" s="59"/>
      <c r="D1" s="59"/>
      <c r="E1" s="57" t="s">
        <v>41</v>
      </c>
      <c r="F1" s="57"/>
      <c r="G1" s="57"/>
    </row>
    <row r="2" spans="1:7" ht="39" customHeight="1" x14ac:dyDescent="0.2">
      <c r="A2" s="69"/>
      <c r="B2" s="52" t="s">
        <v>47</v>
      </c>
      <c r="C2" s="52"/>
      <c r="D2" s="52"/>
      <c r="E2" s="46" t="s">
        <v>52</v>
      </c>
      <c r="F2" s="46"/>
      <c r="G2" s="46"/>
    </row>
    <row r="3" spans="1:7" x14ac:dyDescent="0.2">
      <c r="A3" s="69"/>
      <c r="B3" s="53" t="s">
        <v>44</v>
      </c>
      <c r="C3" s="53" t="s">
        <v>45</v>
      </c>
      <c r="D3" s="53" t="s">
        <v>46</v>
      </c>
      <c r="E3" s="15" t="s">
        <v>7</v>
      </c>
      <c r="F3" s="15" t="s">
        <v>8</v>
      </c>
      <c r="G3" s="15" t="s">
        <v>39</v>
      </c>
    </row>
    <row r="4" spans="1:7" x14ac:dyDescent="0.2">
      <c r="A4" s="17">
        <v>1</v>
      </c>
      <c r="B4" s="25">
        <v>4940565.7558388077</v>
      </c>
      <c r="C4" s="25">
        <v>-452704.0863397324</v>
      </c>
      <c r="D4" s="25">
        <v>3995657.0940164905</v>
      </c>
      <c r="E4" s="67">
        <f>script1!AM4</f>
        <v>39.035080779000012</v>
      </c>
      <c r="F4" s="67">
        <f>script1!AN4</f>
        <v>-5.2353932510000005</v>
      </c>
      <c r="G4" s="68">
        <f>script1!AO4</f>
        <v>498.90800000075251</v>
      </c>
    </row>
    <row r="5" spans="1:7" x14ac:dyDescent="0.2">
      <c r="A5" s="17">
        <v>2</v>
      </c>
      <c r="B5" s="25">
        <v>4940565.7533870228</v>
      </c>
      <c r="C5" s="25">
        <v>-452704.09061731509</v>
      </c>
      <c r="D5" s="25">
        <v>3995657.0981342052</v>
      </c>
      <c r="E5" s="67">
        <f>script1!AM5</f>
        <v>39.03508081944446</v>
      </c>
      <c r="F5" s="67">
        <f>script1!AN5</f>
        <v>-5.2353933027777799</v>
      </c>
      <c r="G5" s="68">
        <f>script1!AO5</f>
        <v>498.90900000091642</v>
      </c>
    </row>
    <row r="6" spans="1:7" x14ac:dyDescent="0.2">
      <c r="A6" s="17">
        <v>3</v>
      </c>
      <c r="B6" s="25">
        <v>4940352.7727866815</v>
      </c>
      <c r="C6" s="25">
        <v>-452684.57783052616</v>
      </c>
      <c r="D6" s="25">
        <v>3995483.6861045961</v>
      </c>
      <c r="E6" s="67">
        <f>script1!AM6</f>
        <v>39.035080788000009</v>
      </c>
      <c r="F6" s="67">
        <f>script1!AN6</f>
        <v>-5.2353933330000002</v>
      </c>
      <c r="G6" s="68">
        <f>script1!AO6</f>
        <v>223.56700000073761</v>
      </c>
    </row>
    <row r="7" spans="1:7" x14ac:dyDescent="0.2">
      <c r="A7" s="17">
        <v>4</v>
      </c>
      <c r="B7" s="25">
        <v>4940353.5450943476</v>
      </c>
      <c r="C7" s="25">
        <v>-452684.63511993061</v>
      </c>
      <c r="D7" s="25">
        <v>3995484.318918956</v>
      </c>
      <c r="E7" s="67">
        <f>script1!AM7</f>
        <v>39.035080823000008</v>
      </c>
      <c r="F7" s="67">
        <f>script1!AN7</f>
        <v>-5.2353931779999998</v>
      </c>
      <c r="G7" s="68">
        <f>script1!AO7</f>
        <v>224.56700000166893</v>
      </c>
    </row>
    <row r="8" spans="1:7" x14ac:dyDescent="0.2">
      <c r="A8" s="17">
        <v>5</v>
      </c>
      <c r="B8" s="25">
        <v>4940354.3201215193</v>
      </c>
      <c r="C8" s="25">
        <v>-452684.71100484318</v>
      </c>
      <c r="D8" s="25">
        <v>3995484.9463004479</v>
      </c>
      <c r="E8" s="67">
        <f>script1!AM8</f>
        <v>39.035080795000006</v>
      </c>
      <c r="F8" s="67">
        <f>script1!AN8</f>
        <v>-5.235393234</v>
      </c>
      <c r="G8" s="68">
        <f>script1!AO8</f>
        <v>225.56699999980628</v>
      </c>
    </row>
    <row r="9" spans="1:7" x14ac:dyDescent="0.2">
      <c r="A9" s="17">
        <v>6</v>
      </c>
      <c r="B9" s="25">
        <v>4940355.0928795673</v>
      </c>
      <c r="C9" s="25">
        <v>-452684.77563926153</v>
      </c>
      <c r="D9" s="25">
        <v>3995485.5777350334</v>
      </c>
      <c r="E9" s="67">
        <f>script1!AM9</f>
        <v>39.035080814000004</v>
      </c>
      <c r="F9" s="67">
        <f>script1!AN9</f>
        <v>-5.2353931630000012</v>
      </c>
      <c r="G9" s="68">
        <f>script1!AO9</f>
        <v>226.56699999980628</v>
      </c>
    </row>
    <row r="10" spans="1:7" x14ac:dyDescent="0.2">
      <c r="A10" s="17">
        <v>7</v>
      </c>
      <c r="B10" s="25">
        <v>4940355.8628974315</v>
      </c>
      <c r="C10" s="25">
        <v>-452684.84489176294</v>
      </c>
      <c r="D10" s="25">
        <v>3995486.212015409</v>
      </c>
      <c r="E10" s="67">
        <f>script1!AM10</f>
        <v>39.035080866000008</v>
      </c>
      <c r="F10" s="67">
        <f>script1!AN10</f>
        <v>-5.235393148</v>
      </c>
      <c r="G10" s="68">
        <f>script1!AO10</f>
        <v>227.56700000073761</v>
      </c>
    </row>
    <row r="11" spans="1:7" x14ac:dyDescent="0.2">
      <c r="A11" s="17">
        <v>8</v>
      </c>
      <c r="B11" s="25">
        <v>4940356.6369241197</v>
      </c>
      <c r="C11" s="25">
        <v>-452684.91790262086</v>
      </c>
      <c r="D11" s="25">
        <v>3995486.8409491493</v>
      </c>
      <c r="E11" s="67">
        <f>script1!AM11</f>
        <v>39.035080856</v>
      </c>
      <c r="F11" s="67">
        <f>script1!AN11</f>
        <v>-5.2353931720000011</v>
      </c>
      <c r="G11" s="68">
        <f>script1!AO11</f>
        <v>228.56699999980628</v>
      </c>
    </row>
    <row r="12" spans="1:7" x14ac:dyDescent="0.2">
      <c r="A12" s="17">
        <v>9</v>
      </c>
      <c r="B12" s="25">
        <v>4940357.408465907</v>
      </c>
      <c r="C12" s="25">
        <v>-452684.98738170852</v>
      </c>
      <c r="D12" s="25">
        <v>3995487.4733323334</v>
      </c>
      <c r="E12" s="67">
        <f>script1!AM12</f>
        <v>39.03508088600001</v>
      </c>
      <c r="F12" s="67">
        <f>script1!AN12</f>
        <v>-5.2353931579999999</v>
      </c>
      <c r="G12" s="68">
        <f>script1!AO12</f>
        <v>229.56700000073761</v>
      </c>
    </row>
    <row r="13" spans="1:7" x14ac:dyDescent="0.2">
      <c r="A13" s="17">
        <v>10</v>
      </c>
      <c r="B13" s="25">
        <v>4940358.1823513554</v>
      </c>
      <c r="C13" s="25">
        <v>-452685.05733639386</v>
      </c>
      <c r="D13" s="25">
        <v>3995488.1027834904</v>
      </c>
      <c r="E13" s="67">
        <f>script1!AM13</f>
        <v>39.03508088200001</v>
      </c>
      <c r="F13" s="67">
        <f>script1!AN13</f>
        <v>-5.235393146999999</v>
      </c>
      <c r="G13" s="68">
        <f>script1!AO13</f>
        <v>230.56700000073761</v>
      </c>
    </row>
    <row r="14" spans="1:7" x14ac:dyDescent="0.2">
      <c r="A14" s="17">
        <v>11</v>
      </c>
      <c r="B14" s="25">
        <v>4940358.959027891</v>
      </c>
      <c r="C14" s="25">
        <v>-452685.1366765222</v>
      </c>
      <c r="D14" s="25">
        <v>3995488.7277503707</v>
      </c>
      <c r="E14" s="67">
        <f>script1!AM14</f>
        <v>39.035080826000012</v>
      </c>
      <c r="F14" s="67">
        <f>script1!AN14</f>
        <v>-5.2353932409999988</v>
      </c>
      <c r="G14" s="68">
        <f>script1!AO14</f>
        <v>231.56700000073761</v>
      </c>
    </row>
    <row r="15" spans="1:7" x14ac:dyDescent="0.2">
      <c r="A15" s="17">
        <v>12</v>
      </c>
      <c r="B15" s="25">
        <v>4940359.7357414439</v>
      </c>
      <c r="C15" s="25">
        <v>-452685.20871628716</v>
      </c>
      <c r="D15" s="25">
        <v>3995489.3534933729</v>
      </c>
      <c r="E15" s="67">
        <f>script1!AM15</f>
        <v>39.035080778999998</v>
      </c>
      <c r="F15" s="67">
        <f>script1!AN15</f>
        <v>-5.2353932509999987</v>
      </c>
      <c r="G15" s="68">
        <f>script1!AO15</f>
        <v>232.56700000073761</v>
      </c>
    </row>
    <row r="16" spans="1:7" x14ac:dyDescent="0.2">
      <c r="A16" s="17">
        <v>13</v>
      </c>
      <c r="B16" s="25">
        <v>4940360.5079869442</v>
      </c>
      <c r="C16" s="25">
        <v>-452685.28660700965</v>
      </c>
      <c r="D16" s="25">
        <v>3995489.9840655993</v>
      </c>
      <c r="E16" s="67">
        <f>script1!AM16</f>
        <v>39.035080788000009</v>
      </c>
      <c r="F16" s="67">
        <f>script1!AN16</f>
        <v>-5.2353933330000002</v>
      </c>
      <c r="G16" s="68">
        <f>script1!AO16</f>
        <v>233.56700000073761</v>
      </c>
    </row>
    <row r="17" spans="1:7" x14ac:dyDescent="0.2">
      <c r="A17" s="17">
        <v>14</v>
      </c>
      <c r="B17" s="25">
        <v>4940361.2802946074</v>
      </c>
      <c r="C17" s="25">
        <v>-452685.34389639273</v>
      </c>
      <c r="D17" s="25">
        <v>3995490.6168799638</v>
      </c>
      <c r="E17" s="67">
        <f>script1!AM17</f>
        <v>39.035080823000008</v>
      </c>
      <c r="F17" s="67">
        <f>script1!AN17</f>
        <v>-5.2353931779999998</v>
      </c>
      <c r="G17" s="68">
        <f>script1!AO17</f>
        <v>234.56700000073761</v>
      </c>
    </row>
    <row r="18" spans="1:7" x14ac:dyDescent="0.2">
      <c r="A18" s="17">
        <v>15</v>
      </c>
      <c r="B18" s="25">
        <v>4940362.0553217819</v>
      </c>
      <c r="C18" s="25">
        <v>-452685.41978131316</v>
      </c>
      <c r="D18" s="25">
        <v>3995491.244261452</v>
      </c>
      <c r="E18" s="67">
        <f>script1!AM18</f>
        <v>39.035080795000006</v>
      </c>
      <c r="F18" s="67">
        <f>script1!AN18</f>
        <v>-5.2353932340000009</v>
      </c>
      <c r="G18" s="68">
        <f>script1!AO18</f>
        <v>235.56699999980628</v>
      </c>
    </row>
    <row r="19" spans="1:7" x14ac:dyDescent="0.2">
      <c r="A19" s="17">
        <v>16</v>
      </c>
      <c r="B19" s="25">
        <v>4940362.828079829</v>
      </c>
      <c r="C19" s="25">
        <v>-452685.48441572179</v>
      </c>
      <c r="D19" s="25">
        <v>3995491.8756960398</v>
      </c>
      <c r="E19" s="67">
        <f>script1!AM19</f>
        <v>39.035080813999997</v>
      </c>
      <c r="F19" s="67">
        <f>script1!AN19</f>
        <v>-5.2353931630000012</v>
      </c>
      <c r="G19" s="68">
        <f>script1!AO19</f>
        <v>236.56699999980628</v>
      </c>
    </row>
    <row r="20" spans="1:7" x14ac:dyDescent="0.2">
      <c r="A20" s="17">
        <v>17</v>
      </c>
      <c r="B20" s="25">
        <v>4940363.5980976876</v>
      </c>
      <c r="C20" s="25">
        <v>-452685.5536682207</v>
      </c>
      <c r="D20" s="25">
        <v>3995492.5099764224</v>
      </c>
      <c r="E20" s="67">
        <f>script1!AM20</f>
        <v>39.035080866000001</v>
      </c>
      <c r="F20" s="67">
        <f>script1!AN20</f>
        <v>-5.2353931480000009</v>
      </c>
      <c r="G20" s="68">
        <f>script1!AO20</f>
        <v>237.56699999887496</v>
      </c>
    </row>
    <row r="21" spans="1:7" x14ac:dyDescent="0.2">
      <c r="A21" s="17">
        <v>18</v>
      </c>
      <c r="B21" s="25">
        <v>4940364.3721243767</v>
      </c>
      <c r="C21" s="25">
        <v>-452685.62667908188</v>
      </c>
      <c r="D21" s="25">
        <v>3995493.1389101618</v>
      </c>
      <c r="E21" s="67">
        <f>script1!AM21</f>
        <v>39.035080856000008</v>
      </c>
      <c r="F21" s="67">
        <f>script1!AN21</f>
        <v>-5.2353931720000011</v>
      </c>
      <c r="G21" s="68">
        <f>script1!AO21</f>
        <v>238.56699999980628</v>
      </c>
    </row>
    <row r="22" spans="1:7" x14ac:dyDescent="0.2">
      <c r="A22" s="17">
        <v>19</v>
      </c>
      <c r="B22" s="25">
        <v>4940365.1436661603</v>
      </c>
      <c r="C22" s="25">
        <v>-452685.69615816732</v>
      </c>
      <c r="D22" s="25">
        <v>3995493.7712933496</v>
      </c>
      <c r="E22" s="67">
        <f>script1!AM22</f>
        <v>39.03508088600001</v>
      </c>
      <c r="F22" s="67">
        <f>script1!AN22</f>
        <v>-5.2353931580000008</v>
      </c>
      <c r="G22" s="68">
        <f>script1!AO22</f>
        <v>239.56700000073761</v>
      </c>
    </row>
    <row r="23" spans="1:7" x14ac:dyDescent="0.2">
      <c r="A23" s="17">
        <v>20</v>
      </c>
      <c r="B23" s="25">
        <v>4931713.0199145926</v>
      </c>
      <c r="C23" s="25">
        <v>-538838.09382005339</v>
      </c>
      <c r="D23" s="25">
        <v>3995494.4007445066</v>
      </c>
      <c r="E23" s="67">
        <f>script1!AM23</f>
        <v>39.03508088200001</v>
      </c>
      <c r="F23" s="67">
        <f>script1!AN23</f>
        <v>-6.2353931469999999</v>
      </c>
      <c r="G23" s="68">
        <f>script1!AO23</f>
        <v>240.56700000073761</v>
      </c>
    </row>
    <row r="24" spans="1:7" x14ac:dyDescent="0.2">
      <c r="A24" s="17">
        <v>21</v>
      </c>
      <c r="B24" s="55"/>
      <c r="C24" s="55"/>
      <c r="D24" s="55"/>
      <c r="E24" s="67" t="str">
        <f>script1!AM24</f>
        <v/>
      </c>
      <c r="F24" s="67" t="str">
        <f>script1!AN24</f>
        <v/>
      </c>
      <c r="G24" s="68" t="str">
        <f>script1!AO24</f>
        <v/>
      </c>
    </row>
    <row r="25" spans="1:7" x14ac:dyDescent="0.2">
      <c r="A25" s="17">
        <v>22</v>
      </c>
      <c r="B25" s="55"/>
      <c r="C25" s="55"/>
      <c r="D25" s="55"/>
      <c r="E25" s="67" t="str">
        <f>script1!AM25</f>
        <v/>
      </c>
      <c r="F25" s="67" t="str">
        <f>script1!AN25</f>
        <v/>
      </c>
      <c r="G25" s="68" t="str">
        <f>script1!AO25</f>
        <v/>
      </c>
    </row>
    <row r="26" spans="1:7" x14ac:dyDescent="0.2">
      <c r="A26" s="17">
        <v>23</v>
      </c>
      <c r="B26" s="55"/>
      <c r="C26" s="55"/>
      <c r="D26" s="55"/>
      <c r="E26" s="67" t="str">
        <f>script1!AM26</f>
        <v/>
      </c>
      <c r="F26" s="67" t="str">
        <f>script1!AN26</f>
        <v/>
      </c>
      <c r="G26" s="68" t="str">
        <f>script1!AO26</f>
        <v/>
      </c>
    </row>
    <row r="27" spans="1:7" x14ac:dyDescent="0.2">
      <c r="A27" s="17">
        <v>24</v>
      </c>
      <c r="B27" s="55"/>
      <c r="C27" s="55"/>
      <c r="D27" s="55"/>
      <c r="E27" s="67" t="str">
        <f>script1!AM27</f>
        <v/>
      </c>
      <c r="F27" s="67" t="str">
        <f>script1!AN27</f>
        <v/>
      </c>
      <c r="G27" s="68" t="str">
        <f>script1!AO27</f>
        <v/>
      </c>
    </row>
    <row r="28" spans="1:7" x14ac:dyDescent="0.2">
      <c r="A28" s="17">
        <v>25</v>
      </c>
      <c r="B28" s="55"/>
      <c r="C28" s="55"/>
      <c r="D28" s="55"/>
      <c r="E28" s="67" t="str">
        <f>script1!AM28</f>
        <v/>
      </c>
      <c r="F28" s="67" t="str">
        <f>script1!AN28</f>
        <v/>
      </c>
      <c r="G28" s="68" t="str">
        <f>script1!AO28</f>
        <v/>
      </c>
    </row>
    <row r="29" spans="1:7" x14ac:dyDescent="0.2">
      <c r="A29" s="17">
        <v>26</v>
      </c>
      <c r="B29" s="55"/>
      <c r="C29" s="55"/>
      <c r="D29" s="55"/>
      <c r="E29" s="67" t="str">
        <f>script1!AM29</f>
        <v/>
      </c>
      <c r="F29" s="67" t="str">
        <f>script1!AN29</f>
        <v/>
      </c>
      <c r="G29" s="68" t="str">
        <f>script1!AO29</f>
        <v/>
      </c>
    </row>
    <row r="30" spans="1:7" x14ac:dyDescent="0.2">
      <c r="A30" s="17">
        <v>27</v>
      </c>
      <c r="B30" s="55"/>
      <c r="C30" s="55"/>
      <c r="D30" s="55"/>
      <c r="E30" s="67" t="str">
        <f>script1!AM30</f>
        <v/>
      </c>
      <c r="F30" s="67" t="str">
        <f>script1!AN30</f>
        <v/>
      </c>
      <c r="G30" s="68" t="str">
        <f>script1!AO30</f>
        <v/>
      </c>
    </row>
    <row r="31" spans="1:7" x14ac:dyDescent="0.2">
      <c r="A31" s="17">
        <v>28</v>
      </c>
      <c r="B31" s="55"/>
      <c r="C31" s="55"/>
      <c r="D31" s="55"/>
      <c r="E31" s="67" t="str">
        <f>script1!AM31</f>
        <v/>
      </c>
      <c r="F31" s="67" t="str">
        <f>script1!AN31</f>
        <v/>
      </c>
      <c r="G31" s="68" t="str">
        <f>script1!AO31</f>
        <v/>
      </c>
    </row>
    <row r="32" spans="1:7" x14ac:dyDescent="0.2">
      <c r="A32" s="17">
        <v>29</v>
      </c>
      <c r="B32" s="55"/>
      <c r="C32" s="55"/>
      <c r="D32" s="55"/>
      <c r="E32" s="67" t="str">
        <f>script1!AM32</f>
        <v/>
      </c>
      <c r="F32" s="67" t="str">
        <f>script1!AN32</f>
        <v/>
      </c>
      <c r="G32" s="68" t="str">
        <f>script1!AO32</f>
        <v/>
      </c>
    </row>
    <row r="33" spans="1:7" x14ac:dyDescent="0.2">
      <c r="A33" s="17">
        <v>30</v>
      </c>
      <c r="B33" s="55"/>
      <c r="C33" s="55"/>
      <c r="D33" s="55"/>
      <c r="E33" s="67" t="str">
        <f>script1!AM33</f>
        <v/>
      </c>
      <c r="F33" s="67" t="str">
        <f>script1!AN33</f>
        <v/>
      </c>
      <c r="G33" s="68" t="str">
        <f>script1!AO33</f>
        <v/>
      </c>
    </row>
    <row r="34" spans="1:7" x14ac:dyDescent="0.2">
      <c r="A34" s="17">
        <v>31</v>
      </c>
      <c r="B34" s="55"/>
      <c r="C34" s="55"/>
      <c r="D34" s="55"/>
      <c r="E34" s="67" t="str">
        <f>script1!AM34</f>
        <v/>
      </c>
      <c r="F34" s="67" t="str">
        <f>script1!AN34</f>
        <v/>
      </c>
      <c r="G34" s="68" t="str">
        <f>script1!AO34</f>
        <v/>
      </c>
    </row>
    <row r="35" spans="1:7" x14ac:dyDescent="0.2">
      <c r="A35" s="17">
        <v>32</v>
      </c>
      <c r="B35" s="55"/>
      <c r="C35" s="55"/>
      <c r="D35" s="55"/>
      <c r="E35" s="67" t="str">
        <f>script1!AM35</f>
        <v/>
      </c>
      <c r="F35" s="67" t="str">
        <f>script1!AN35</f>
        <v/>
      </c>
      <c r="G35" s="68" t="str">
        <f>script1!AO35</f>
        <v/>
      </c>
    </row>
    <row r="36" spans="1:7" x14ac:dyDescent="0.2">
      <c r="A36" s="17">
        <v>33</v>
      </c>
      <c r="B36" s="55"/>
      <c r="C36" s="55"/>
      <c r="D36" s="55"/>
      <c r="E36" s="67" t="str">
        <f>script1!AM36</f>
        <v/>
      </c>
      <c r="F36" s="67" t="str">
        <f>script1!AN36</f>
        <v/>
      </c>
      <c r="G36" s="68" t="str">
        <f>script1!AO36</f>
        <v/>
      </c>
    </row>
    <row r="37" spans="1:7" x14ac:dyDescent="0.2">
      <c r="A37" s="17">
        <v>34</v>
      </c>
      <c r="B37" s="55"/>
      <c r="C37" s="55"/>
      <c r="D37" s="55"/>
      <c r="E37" s="67" t="str">
        <f>script1!AM37</f>
        <v/>
      </c>
      <c r="F37" s="67" t="str">
        <f>script1!AN37</f>
        <v/>
      </c>
      <c r="G37" s="68" t="str">
        <f>script1!AO37</f>
        <v/>
      </c>
    </row>
    <row r="38" spans="1:7" x14ac:dyDescent="0.2">
      <c r="A38" s="17">
        <v>35</v>
      </c>
      <c r="B38" s="55"/>
      <c r="C38" s="55"/>
      <c r="D38" s="55"/>
      <c r="E38" s="67" t="str">
        <f>script1!AM38</f>
        <v/>
      </c>
      <c r="F38" s="67" t="str">
        <f>script1!AN38</f>
        <v/>
      </c>
      <c r="G38" s="68" t="str">
        <f>script1!AO38</f>
        <v/>
      </c>
    </row>
    <row r="39" spans="1:7" x14ac:dyDescent="0.2">
      <c r="A39" s="17">
        <v>36</v>
      </c>
      <c r="B39" s="55"/>
      <c r="C39" s="55"/>
      <c r="D39" s="55"/>
      <c r="E39" s="67" t="str">
        <f>script1!AM39</f>
        <v/>
      </c>
      <c r="F39" s="67" t="str">
        <f>script1!AN39</f>
        <v/>
      </c>
      <c r="G39" s="68" t="str">
        <f>script1!AO39</f>
        <v/>
      </c>
    </row>
    <row r="40" spans="1:7" x14ac:dyDescent="0.2">
      <c r="A40" s="17">
        <v>37</v>
      </c>
      <c r="B40" s="55"/>
      <c r="C40" s="55"/>
      <c r="D40" s="55"/>
      <c r="E40" s="67" t="str">
        <f>script1!AM40</f>
        <v/>
      </c>
      <c r="F40" s="67" t="str">
        <f>script1!AN40</f>
        <v/>
      </c>
      <c r="G40" s="68" t="str">
        <f>script1!AO40</f>
        <v/>
      </c>
    </row>
    <row r="41" spans="1:7" x14ac:dyDescent="0.2">
      <c r="A41" s="17">
        <v>38</v>
      </c>
      <c r="B41" s="55"/>
      <c r="C41" s="55"/>
      <c r="D41" s="55"/>
      <c r="E41" s="67" t="str">
        <f>script1!AM41</f>
        <v/>
      </c>
      <c r="F41" s="67" t="str">
        <f>script1!AN41</f>
        <v/>
      </c>
      <c r="G41" s="68" t="str">
        <f>script1!AO41</f>
        <v/>
      </c>
    </row>
    <row r="42" spans="1:7" x14ac:dyDescent="0.2">
      <c r="A42" s="17">
        <v>39</v>
      </c>
      <c r="B42" s="55"/>
      <c r="C42" s="55"/>
      <c r="D42" s="55"/>
      <c r="E42" s="67" t="str">
        <f>script1!AM42</f>
        <v/>
      </c>
      <c r="F42" s="67" t="str">
        <f>script1!AN42</f>
        <v/>
      </c>
      <c r="G42" s="68" t="str">
        <f>script1!AO42</f>
        <v/>
      </c>
    </row>
    <row r="43" spans="1:7" x14ac:dyDescent="0.2">
      <c r="A43" s="17">
        <v>40</v>
      </c>
      <c r="B43" s="55"/>
      <c r="C43" s="55"/>
      <c r="D43" s="55"/>
      <c r="E43" s="67" t="str">
        <f>script1!AM43</f>
        <v/>
      </c>
      <c r="F43" s="67" t="str">
        <f>script1!AN43</f>
        <v/>
      </c>
      <c r="G43" s="68" t="str">
        <f>script1!AO43</f>
        <v/>
      </c>
    </row>
    <row r="44" spans="1:7" x14ac:dyDescent="0.2">
      <c r="A44" s="17">
        <v>41</v>
      </c>
      <c r="B44" s="55"/>
      <c r="C44" s="55"/>
      <c r="D44" s="55"/>
      <c r="E44" s="67" t="str">
        <f>script1!AM44</f>
        <v/>
      </c>
      <c r="F44" s="67" t="str">
        <f>script1!AN44</f>
        <v/>
      </c>
      <c r="G44" s="68" t="str">
        <f>script1!AO44</f>
        <v/>
      </c>
    </row>
    <row r="45" spans="1:7" x14ac:dyDescent="0.2">
      <c r="A45" s="17">
        <v>42</v>
      </c>
      <c r="B45" s="55"/>
      <c r="C45" s="55"/>
      <c r="D45" s="55"/>
      <c r="E45" s="67" t="str">
        <f>script1!AM45</f>
        <v/>
      </c>
      <c r="F45" s="67" t="str">
        <f>script1!AN45</f>
        <v/>
      </c>
      <c r="G45" s="68" t="str">
        <f>script1!AO45</f>
        <v/>
      </c>
    </row>
    <row r="46" spans="1:7" x14ac:dyDescent="0.2">
      <c r="A46" s="17">
        <v>43</v>
      </c>
      <c r="B46" s="55"/>
      <c r="C46" s="55"/>
      <c r="D46" s="55"/>
      <c r="E46" s="67" t="str">
        <f>script1!AM46</f>
        <v/>
      </c>
      <c r="F46" s="67" t="str">
        <f>script1!AN46</f>
        <v/>
      </c>
      <c r="G46" s="68" t="str">
        <f>script1!AO46</f>
        <v/>
      </c>
    </row>
    <row r="47" spans="1:7" x14ac:dyDescent="0.2">
      <c r="A47" s="17">
        <v>44</v>
      </c>
      <c r="B47" s="55"/>
      <c r="C47" s="55"/>
      <c r="D47" s="55"/>
      <c r="E47" s="67" t="str">
        <f>script1!AM47</f>
        <v/>
      </c>
      <c r="F47" s="67" t="str">
        <f>script1!AN47</f>
        <v/>
      </c>
      <c r="G47" s="68" t="str">
        <f>script1!AO47</f>
        <v/>
      </c>
    </row>
    <row r="48" spans="1:7" x14ac:dyDescent="0.2">
      <c r="A48" s="17">
        <v>45</v>
      </c>
      <c r="B48" s="55"/>
      <c r="C48" s="55"/>
      <c r="D48" s="55"/>
      <c r="E48" s="67" t="str">
        <f>script1!AM48</f>
        <v/>
      </c>
      <c r="F48" s="67" t="str">
        <f>script1!AN48</f>
        <v/>
      </c>
      <c r="G48" s="68" t="str">
        <f>script1!AO48</f>
        <v/>
      </c>
    </row>
    <row r="49" spans="1:7" x14ac:dyDescent="0.2">
      <c r="A49" s="17">
        <v>46</v>
      </c>
      <c r="B49" s="55"/>
      <c r="C49" s="55"/>
      <c r="D49" s="55"/>
      <c r="E49" s="67" t="str">
        <f>script1!AM49</f>
        <v/>
      </c>
      <c r="F49" s="67" t="str">
        <f>script1!AN49</f>
        <v/>
      </c>
      <c r="G49" s="68" t="str">
        <f>script1!AO49</f>
        <v/>
      </c>
    </row>
    <row r="50" spans="1:7" x14ac:dyDescent="0.2">
      <c r="A50" s="17">
        <v>47</v>
      </c>
      <c r="B50" s="55"/>
      <c r="C50" s="55"/>
      <c r="D50" s="55"/>
      <c r="E50" s="67" t="str">
        <f>script1!AM50</f>
        <v/>
      </c>
      <c r="F50" s="67" t="str">
        <f>script1!AN50</f>
        <v/>
      </c>
      <c r="G50" s="68" t="str">
        <f>script1!AO50</f>
        <v/>
      </c>
    </row>
    <row r="51" spans="1:7" x14ac:dyDescent="0.2">
      <c r="A51" s="17">
        <v>48</v>
      </c>
      <c r="B51" s="55"/>
      <c r="C51" s="55"/>
      <c r="D51" s="55"/>
      <c r="E51" s="67" t="str">
        <f>script1!AM51</f>
        <v/>
      </c>
      <c r="F51" s="67" t="str">
        <f>script1!AN51</f>
        <v/>
      </c>
      <c r="G51" s="68" t="str">
        <f>script1!AO51</f>
        <v/>
      </c>
    </row>
    <row r="52" spans="1:7" x14ac:dyDescent="0.2">
      <c r="A52" s="17">
        <v>49</v>
      </c>
      <c r="B52" s="55"/>
      <c r="C52" s="55"/>
      <c r="D52" s="55"/>
      <c r="E52" s="67" t="str">
        <f>script1!AM52</f>
        <v/>
      </c>
      <c r="F52" s="67" t="str">
        <f>script1!AN52</f>
        <v/>
      </c>
      <c r="G52" s="68" t="str">
        <f>script1!AO52</f>
        <v/>
      </c>
    </row>
    <row r="53" spans="1:7" x14ac:dyDescent="0.2">
      <c r="A53" s="17">
        <v>50</v>
      </c>
      <c r="B53" s="55"/>
      <c r="C53" s="55"/>
      <c r="D53" s="55"/>
      <c r="E53" s="67" t="str">
        <f>script1!AM53</f>
        <v/>
      </c>
      <c r="F53" s="67" t="str">
        <f>script1!AN53</f>
        <v/>
      </c>
      <c r="G53" s="68" t="str">
        <f>script1!AO53</f>
        <v/>
      </c>
    </row>
    <row r="54" spans="1:7" x14ac:dyDescent="0.2">
      <c r="A54" s="17">
        <v>51</v>
      </c>
      <c r="B54" s="55"/>
      <c r="C54" s="55"/>
      <c r="D54" s="55"/>
      <c r="E54" s="67" t="str">
        <f>script1!AM54</f>
        <v/>
      </c>
      <c r="F54" s="67" t="str">
        <f>script1!AN54</f>
        <v/>
      </c>
      <c r="G54" s="68" t="str">
        <f>script1!AO54</f>
        <v/>
      </c>
    </row>
    <row r="55" spans="1:7" x14ac:dyDescent="0.2">
      <c r="A55" s="17">
        <v>52</v>
      </c>
      <c r="B55" s="55"/>
      <c r="C55" s="55"/>
      <c r="D55" s="55"/>
      <c r="E55" s="67" t="str">
        <f>script1!AM55</f>
        <v/>
      </c>
      <c r="F55" s="67" t="str">
        <f>script1!AN55</f>
        <v/>
      </c>
      <c r="G55" s="68" t="str">
        <f>script1!AO55</f>
        <v/>
      </c>
    </row>
    <row r="56" spans="1:7" x14ac:dyDescent="0.2">
      <c r="A56" s="17">
        <v>53</v>
      </c>
      <c r="B56" s="55"/>
      <c r="C56" s="55"/>
      <c r="D56" s="55"/>
      <c r="E56" s="67" t="str">
        <f>script1!AM56</f>
        <v/>
      </c>
      <c r="F56" s="67" t="str">
        <f>script1!AN56</f>
        <v/>
      </c>
      <c r="G56" s="68" t="str">
        <f>script1!AO56</f>
        <v/>
      </c>
    </row>
    <row r="57" spans="1:7" x14ac:dyDescent="0.2">
      <c r="A57" s="17">
        <v>54</v>
      </c>
      <c r="B57" s="55"/>
      <c r="C57" s="55"/>
      <c r="D57" s="55"/>
      <c r="E57" s="67" t="str">
        <f>script1!AM57</f>
        <v/>
      </c>
      <c r="F57" s="67" t="str">
        <f>script1!AN57</f>
        <v/>
      </c>
      <c r="G57" s="68" t="str">
        <f>script1!AO57</f>
        <v/>
      </c>
    </row>
    <row r="58" spans="1:7" x14ac:dyDescent="0.2">
      <c r="A58" s="17">
        <v>55</v>
      </c>
      <c r="B58" s="55"/>
      <c r="C58" s="55"/>
      <c r="D58" s="55"/>
      <c r="E58" s="67" t="str">
        <f>script1!AM58</f>
        <v/>
      </c>
      <c r="F58" s="67" t="str">
        <f>script1!AN58</f>
        <v/>
      </c>
      <c r="G58" s="68" t="str">
        <f>script1!AO58</f>
        <v/>
      </c>
    </row>
    <row r="59" spans="1:7" x14ac:dyDescent="0.2">
      <c r="A59" s="17">
        <v>56</v>
      </c>
      <c r="B59" s="55"/>
      <c r="C59" s="55"/>
      <c r="D59" s="55"/>
      <c r="E59" s="67" t="str">
        <f>script1!AM59</f>
        <v/>
      </c>
      <c r="F59" s="67" t="str">
        <f>script1!AN59</f>
        <v/>
      </c>
      <c r="G59" s="68" t="str">
        <f>script1!AO59</f>
        <v/>
      </c>
    </row>
    <row r="60" spans="1:7" x14ac:dyDescent="0.2">
      <c r="A60" s="17">
        <v>57</v>
      </c>
      <c r="B60" s="55"/>
      <c r="C60" s="55"/>
      <c r="D60" s="55"/>
      <c r="E60" s="67" t="str">
        <f>script1!AM60</f>
        <v/>
      </c>
      <c r="F60" s="67" t="str">
        <f>script1!AN60</f>
        <v/>
      </c>
      <c r="G60" s="68" t="str">
        <f>script1!AO60</f>
        <v/>
      </c>
    </row>
    <row r="61" spans="1:7" x14ac:dyDescent="0.2">
      <c r="A61" s="17">
        <v>58</v>
      </c>
      <c r="B61" s="55"/>
      <c r="C61" s="55"/>
      <c r="D61" s="55"/>
      <c r="E61" s="67" t="str">
        <f>script1!AM61</f>
        <v/>
      </c>
      <c r="F61" s="67" t="str">
        <f>script1!AN61</f>
        <v/>
      </c>
      <c r="G61" s="68" t="str">
        <f>script1!AO61</f>
        <v/>
      </c>
    </row>
    <row r="62" spans="1:7" x14ac:dyDescent="0.2">
      <c r="A62" s="17">
        <v>59</v>
      </c>
      <c r="B62" s="55"/>
      <c r="C62" s="55"/>
      <c r="D62" s="55"/>
      <c r="E62" s="67" t="str">
        <f>script1!AM62</f>
        <v/>
      </c>
      <c r="F62" s="67" t="str">
        <f>script1!AN62</f>
        <v/>
      </c>
      <c r="G62" s="68" t="str">
        <f>script1!AO62</f>
        <v/>
      </c>
    </row>
    <row r="63" spans="1:7" x14ac:dyDescent="0.2">
      <c r="A63" s="17">
        <v>60</v>
      </c>
      <c r="B63" s="55"/>
      <c r="C63" s="55"/>
      <c r="D63" s="55"/>
      <c r="E63" s="67" t="str">
        <f>script1!AM63</f>
        <v/>
      </c>
      <c r="F63" s="67" t="str">
        <f>script1!AN63</f>
        <v/>
      </c>
      <c r="G63" s="68" t="str">
        <f>script1!AO63</f>
        <v/>
      </c>
    </row>
    <row r="64" spans="1:7" x14ac:dyDescent="0.2">
      <c r="A64" s="17">
        <v>61</v>
      </c>
      <c r="B64" s="55"/>
      <c r="C64" s="55"/>
      <c r="D64" s="55"/>
      <c r="E64" s="67" t="str">
        <f>script1!AM64</f>
        <v/>
      </c>
      <c r="F64" s="67" t="str">
        <f>script1!AN64</f>
        <v/>
      </c>
      <c r="G64" s="68" t="str">
        <f>script1!AO64</f>
        <v/>
      </c>
    </row>
    <row r="65" spans="1:7" x14ac:dyDescent="0.2">
      <c r="A65" s="17">
        <v>62</v>
      </c>
      <c r="B65" s="55"/>
      <c r="C65" s="55"/>
      <c r="D65" s="55"/>
      <c r="E65" s="67" t="str">
        <f>script1!AM65</f>
        <v/>
      </c>
      <c r="F65" s="67" t="str">
        <f>script1!AN65</f>
        <v/>
      </c>
      <c r="G65" s="68" t="str">
        <f>script1!AO65</f>
        <v/>
      </c>
    </row>
    <row r="66" spans="1:7" x14ac:dyDescent="0.2">
      <c r="A66" s="17">
        <v>63</v>
      </c>
      <c r="B66" s="55"/>
      <c r="C66" s="55"/>
      <c r="D66" s="55"/>
      <c r="E66" s="67" t="str">
        <f>script1!AM66</f>
        <v/>
      </c>
      <c r="F66" s="67" t="str">
        <f>script1!AN66</f>
        <v/>
      </c>
      <c r="G66" s="68" t="str">
        <f>script1!AO66</f>
        <v/>
      </c>
    </row>
    <row r="67" spans="1:7" x14ac:dyDescent="0.2">
      <c r="A67" s="17">
        <v>64</v>
      </c>
      <c r="B67" s="55"/>
      <c r="C67" s="55"/>
      <c r="D67" s="55"/>
      <c r="E67" s="67" t="str">
        <f>script1!AM67</f>
        <v/>
      </c>
      <c r="F67" s="67" t="str">
        <f>script1!AN67</f>
        <v/>
      </c>
      <c r="G67" s="68" t="str">
        <f>script1!AO67</f>
        <v/>
      </c>
    </row>
    <row r="68" spans="1:7" x14ac:dyDescent="0.2">
      <c r="A68" s="17">
        <v>65</v>
      </c>
      <c r="B68" s="55"/>
      <c r="C68" s="55"/>
      <c r="D68" s="55"/>
      <c r="E68" s="67" t="str">
        <f>script1!AM68</f>
        <v/>
      </c>
      <c r="F68" s="67" t="str">
        <f>script1!AN68</f>
        <v/>
      </c>
      <c r="G68" s="68" t="str">
        <f>script1!AO68</f>
        <v/>
      </c>
    </row>
    <row r="69" spans="1:7" x14ac:dyDescent="0.2">
      <c r="A69" s="17">
        <v>66</v>
      </c>
      <c r="B69" s="55"/>
      <c r="C69" s="55"/>
      <c r="D69" s="55"/>
      <c r="E69" s="67" t="str">
        <f>script1!AM69</f>
        <v/>
      </c>
      <c r="F69" s="67" t="str">
        <f>script1!AN69</f>
        <v/>
      </c>
      <c r="G69" s="68" t="str">
        <f>script1!AO69</f>
        <v/>
      </c>
    </row>
    <row r="70" spans="1:7" x14ac:dyDescent="0.2">
      <c r="A70" s="17">
        <v>67</v>
      </c>
      <c r="B70" s="55"/>
      <c r="C70" s="55"/>
      <c r="D70" s="55"/>
      <c r="E70" s="67" t="str">
        <f>script1!AM70</f>
        <v/>
      </c>
      <c r="F70" s="67" t="str">
        <f>script1!AN70</f>
        <v/>
      </c>
      <c r="G70" s="68" t="str">
        <f>script1!AO70</f>
        <v/>
      </c>
    </row>
    <row r="71" spans="1:7" x14ac:dyDescent="0.2">
      <c r="A71" s="17">
        <v>68</v>
      </c>
      <c r="B71" s="55"/>
      <c r="C71" s="55"/>
      <c r="D71" s="55"/>
      <c r="E71" s="67" t="str">
        <f>script1!AM71</f>
        <v/>
      </c>
      <c r="F71" s="67" t="str">
        <f>script1!AN71</f>
        <v/>
      </c>
      <c r="G71" s="68" t="str">
        <f>script1!AO71</f>
        <v/>
      </c>
    </row>
    <row r="72" spans="1:7" x14ac:dyDescent="0.2">
      <c r="A72" s="17">
        <v>69</v>
      </c>
      <c r="B72" s="55"/>
      <c r="C72" s="55"/>
      <c r="D72" s="55"/>
      <c r="E72" s="67" t="str">
        <f>script1!AM72</f>
        <v/>
      </c>
      <c r="F72" s="67" t="str">
        <f>script1!AN72</f>
        <v/>
      </c>
      <c r="G72" s="68" t="str">
        <f>script1!AO72</f>
        <v/>
      </c>
    </row>
    <row r="73" spans="1:7" x14ac:dyDescent="0.2">
      <c r="A73" s="17">
        <v>70</v>
      </c>
      <c r="B73" s="55"/>
      <c r="C73" s="55"/>
      <c r="D73" s="55"/>
      <c r="E73" s="67" t="str">
        <f>script1!AM73</f>
        <v/>
      </c>
      <c r="F73" s="67" t="str">
        <f>script1!AN73</f>
        <v/>
      </c>
      <c r="G73" s="68" t="str">
        <f>script1!AO73</f>
        <v/>
      </c>
    </row>
    <row r="74" spans="1:7" x14ac:dyDescent="0.2">
      <c r="A74" s="17">
        <v>71</v>
      </c>
      <c r="B74" s="55"/>
      <c r="C74" s="55"/>
      <c r="D74" s="55"/>
      <c r="E74" s="67" t="str">
        <f>script1!AM74</f>
        <v/>
      </c>
      <c r="F74" s="67" t="str">
        <f>script1!AN74</f>
        <v/>
      </c>
      <c r="G74" s="68" t="str">
        <f>script1!AO74</f>
        <v/>
      </c>
    </row>
    <row r="75" spans="1:7" x14ac:dyDescent="0.2">
      <c r="A75" s="17">
        <v>72</v>
      </c>
      <c r="B75" s="55"/>
      <c r="C75" s="55"/>
      <c r="D75" s="55"/>
      <c r="E75" s="67" t="str">
        <f>script1!AM75</f>
        <v/>
      </c>
      <c r="F75" s="67" t="str">
        <f>script1!AN75</f>
        <v/>
      </c>
      <c r="G75" s="68" t="str">
        <f>script1!AO75</f>
        <v/>
      </c>
    </row>
    <row r="76" spans="1:7" x14ac:dyDescent="0.2">
      <c r="A76" s="17">
        <v>73</v>
      </c>
      <c r="B76" s="55"/>
      <c r="C76" s="55"/>
      <c r="D76" s="55"/>
      <c r="E76" s="67" t="str">
        <f>script1!AM76</f>
        <v/>
      </c>
      <c r="F76" s="67" t="str">
        <f>script1!AN76</f>
        <v/>
      </c>
      <c r="G76" s="68" t="str">
        <f>script1!AO76</f>
        <v/>
      </c>
    </row>
    <row r="77" spans="1:7" x14ac:dyDescent="0.2">
      <c r="A77" s="17">
        <v>74</v>
      </c>
      <c r="B77" s="55"/>
      <c r="C77" s="55"/>
      <c r="D77" s="55"/>
      <c r="E77" s="67" t="str">
        <f>script1!AM77</f>
        <v/>
      </c>
      <c r="F77" s="67" t="str">
        <f>script1!AN77</f>
        <v/>
      </c>
      <c r="G77" s="68" t="str">
        <f>script1!AO77</f>
        <v/>
      </c>
    </row>
    <row r="78" spans="1:7" x14ac:dyDescent="0.2">
      <c r="A78" s="17">
        <v>75</v>
      </c>
      <c r="B78" s="55"/>
      <c r="C78" s="55"/>
      <c r="D78" s="55"/>
      <c r="E78" s="67" t="str">
        <f>script1!AM78</f>
        <v/>
      </c>
      <c r="F78" s="67" t="str">
        <f>script1!AN78</f>
        <v/>
      </c>
      <c r="G78" s="68" t="str">
        <f>script1!AO78</f>
        <v/>
      </c>
    </row>
    <row r="79" spans="1:7" x14ac:dyDescent="0.2">
      <c r="A79" s="17">
        <v>76</v>
      </c>
      <c r="B79" s="55"/>
      <c r="C79" s="55"/>
      <c r="D79" s="55"/>
      <c r="E79" s="67" t="str">
        <f>script1!AM79</f>
        <v/>
      </c>
      <c r="F79" s="67" t="str">
        <f>script1!AN79</f>
        <v/>
      </c>
      <c r="G79" s="68" t="str">
        <f>script1!AO79</f>
        <v/>
      </c>
    </row>
    <row r="80" spans="1:7" x14ac:dyDescent="0.2">
      <c r="A80" s="17">
        <v>77</v>
      </c>
      <c r="B80" s="55"/>
      <c r="C80" s="55"/>
      <c r="D80" s="55"/>
      <c r="E80" s="67" t="str">
        <f>script1!AM80</f>
        <v/>
      </c>
      <c r="F80" s="67" t="str">
        <f>script1!AN80</f>
        <v/>
      </c>
      <c r="G80" s="68" t="str">
        <f>script1!AO80</f>
        <v/>
      </c>
    </row>
    <row r="81" spans="1:7" x14ac:dyDescent="0.2">
      <c r="A81" s="17">
        <v>78</v>
      </c>
      <c r="B81" s="55"/>
      <c r="C81" s="55"/>
      <c r="D81" s="55"/>
      <c r="E81" s="67" t="str">
        <f>script1!AM81</f>
        <v/>
      </c>
      <c r="F81" s="67" t="str">
        <f>script1!AN81</f>
        <v/>
      </c>
      <c r="G81" s="68" t="str">
        <f>script1!AO81</f>
        <v/>
      </c>
    </row>
    <row r="82" spans="1:7" x14ac:dyDescent="0.2">
      <c r="A82" s="17">
        <v>79</v>
      </c>
      <c r="B82" s="55"/>
      <c r="C82" s="55"/>
      <c r="D82" s="55"/>
      <c r="E82" s="67" t="str">
        <f>script1!AM82</f>
        <v/>
      </c>
      <c r="F82" s="67" t="str">
        <f>script1!AN82</f>
        <v/>
      </c>
      <c r="G82" s="68" t="str">
        <f>script1!AO82</f>
        <v/>
      </c>
    </row>
    <row r="83" spans="1:7" x14ac:dyDescent="0.2">
      <c r="A83" s="17">
        <v>80</v>
      </c>
      <c r="B83" s="55"/>
      <c r="C83" s="55"/>
      <c r="D83" s="55"/>
      <c r="E83" s="67" t="str">
        <f>script1!AM83</f>
        <v/>
      </c>
      <c r="F83" s="67" t="str">
        <f>script1!AN83</f>
        <v/>
      </c>
      <c r="G83" s="68" t="str">
        <f>script1!AO83</f>
        <v/>
      </c>
    </row>
    <row r="84" spans="1:7" x14ac:dyDescent="0.2">
      <c r="A84" s="17">
        <v>81</v>
      </c>
      <c r="B84" s="55"/>
      <c r="C84" s="55"/>
      <c r="D84" s="55"/>
      <c r="E84" s="67" t="str">
        <f>script1!AM84</f>
        <v/>
      </c>
      <c r="F84" s="67" t="str">
        <f>script1!AN84</f>
        <v/>
      </c>
      <c r="G84" s="68" t="str">
        <f>script1!AO84</f>
        <v/>
      </c>
    </row>
    <row r="85" spans="1:7" x14ac:dyDescent="0.2">
      <c r="A85" s="17">
        <v>82</v>
      </c>
      <c r="B85" s="55"/>
      <c r="C85" s="55"/>
      <c r="D85" s="55"/>
      <c r="E85" s="67" t="str">
        <f>script1!AM85</f>
        <v/>
      </c>
      <c r="F85" s="67" t="str">
        <f>script1!AN85</f>
        <v/>
      </c>
      <c r="G85" s="68" t="str">
        <f>script1!AO85</f>
        <v/>
      </c>
    </row>
    <row r="86" spans="1:7" x14ac:dyDescent="0.2">
      <c r="A86" s="17">
        <v>83</v>
      </c>
      <c r="B86" s="55"/>
      <c r="C86" s="55"/>
      <c r="D86" s="55"/>
      <c r="E86" s="67" t="str">
        <f>script1!AM86</f>
        <v/>
      </c>
      <c r="F86" s="67" t="str">
        <f>script1!AN86</f>
        <v/>
      </c>
      <c r="G86" s="68" t="str">
        <f>script1!AO86</f>
        <v/>
      </c>
    </row>
    <row r="87" spans="1:7" x14ac:dyDescent="0.2">
      <c r="A87" s="17">
        <v>84</v>
      </c>
      <c r="B87" s="55"/>
      <c r="C87" s="55"/>
      <c r="D87" s="55"/>
      <c r="E87" s="67" t="str">
        <f>script1!AM87</f>
        <v/>
      </c>
      <c r="F87" s="67" t="str">
        <f>script1!AN87</f>
        <v/>
      </c>
      <c r="G87" s="68" t="str">
        <f>script1!AO87</f>
        <v/>
      </c>
    </row>
    <row r="88" spans="1:7" x14ac:dyDescent="0.2">
      <c r="A88" s="17">
        <v>85</v>
      </c>
      <c r="B88" s="55"/>
      <c r="C88" s="55"/>
      <c r="D88" s="55"/>
      <c r="E88" s="67" t="str">
        <f>script1!AM88</f>
        <v/>
      </c>
      <c r="F88" s="67" t="str">
        <f>script1!AN88</f>
        <v/>
      </c>
      <c r="G88" s="68" t="str">
        <f>script1!AO88</f>
        <v/>
      </c>
    </row>
    <row r="89" spans="1:7" x14ac:dyDescent="0.2">
      <c r="A89" s="17">
        <v>86</v>
      </c>
      <c r="B89" s="55"/>
      <c r="C89" s="55"/>
      <c r="D89" s="55"/>
      <c r="E89" s="67" t="str">
        <f>script1!AM89</f>
        <v/>
      </c>
      <c r="F89" s="67" t="str">
        <f>script1!AN89</f>
        <v/>
      </c>
      <c r="G89" s="68" t="str">
        <f>script1!AO89</f>
        <v/>
      </c>
    </row>
    <row r="90" spans="1:7" x14ac:dyDescent="0.2">
      <c r="A90" s="17">
        <v>87</v>
      </c>
      <c r="B90" s="55"/>
      <c r="C90" s="55"/>
      <c r="D90" s="55"/>
      <c r="E90" s="67" t="str">
        <f>script1!AM90</f>
        <v/>
      </c>
      <c r="F90" s="67" t="str">
        <f>script1!AN90</f>
        <v/>
      </c>
      <c r="G90" s="68" t="str">
        <f>script1!AO90</f>
        <v/>
      </c>
    </row>
    <row r="91" spans="1:7" x14ac:dyDescent="0.2">
      <c r="A91" s="17">
        <v>88</v>
      </c>
      <c r="B91" s="55"/>
      <c r="C91" s="55"/>
      <c r="D91" s="55"/>
      <c r="E91" s="67" t="str">
        <f>script1!AM91</f>
        <v/>
      </c>
      <c r="F91" s="67" t="str">
        <f>script1!AN91</f>
        <v/>
      </c>
      <c r="G91" s="68" t="str">
        <f>script1!AO91</f>
        <v/>
      </c>
    </row>
    <row r="92" spans="1:7" x14ac:dyDescent="0.2">
      <c r="A92" s="17">
        <v>89</v>
      </c>
      <c r="B92" s="55"/>
      <c r="C92" s="55"/>
      <c r="D92" s="55"/>
      <c r="E92" s="67" t="str">
        <f>script1!AM92</f>
        <v/>
      </c>
      <c r="F92" s="67" t="str">
        <f>script1!AN92</f>
        <v/>
      </c>
      <c r="G92" s="68" t="str">
        <f>script1!AO92</f>
        <v/>
      </c>
    </row>
    <row r="93" spans="1:7" x14ac:dyDescent="0.2">
      <c r="A93" s="17">
        <v>90</v>
      </c>
      <c r="B93" s="55"/>
      <c r="C93" s="55"/>
      <c r="D93" s="55"/>
      <c r="E93" s="67" t="str">
        <f>script1!AM93</f>
        <v/>
      </c>
      <c r="F93" s="67" t="str">
        <f>script1!AN93</f>
        <v/>
      </c>
      <c r="G93" s="68" t="str">
        <f>script1!AO93</f>
        <v/>
      </c>
    </row>
    <row r="94" spans="1:7" x14ac:dyDescent="0.2">
      <c r="A94" s="17">
        <v>91</v>
      </c>
      <c r="B94" s="55"/>
      <c r="C94" s="55"/>
      <c r="D94" s="55"/>
      <c r="E94" s="67" t="str">
        <f>script1!AM94</f>
        <v/>
      </c>
      <c r="F94" s="67" t="str">
        <f>script1!AN94</f>
        <v/>
      </c>
      <c r="G94" s="68" t="str">
        <f>script1!AO94</f>
        <v/>
      </c>
    </row>
    <row r="95" spans="1:7" x14ac:dyDescent="0.2">
      <c r="A95" s="17">
        <v>92</v>
      </c>
      <c r="B95" s="55"/>
      <c r="C95" s="55"/>
      <c r="D95" s="55"/>
      <c r="E95" s="67" t="str">
        <f>script1!AM95</f>
        <v/>
      </c>
      <c r="F95" s="67" t="str">
        <f>script1!AN95</f>
        <v/>
      </c>
      <c r="G95" s="68" t="str">
        <f>script1!AO95</f>
        <v/>
      </c>
    </row>
    <row r="96" spans="1:7" x14ac:dyDescent="0.2">
      <c r="A96" s="17">
        <v>93</v>
      </c>
      <c r="B96" s="55"/>
      <c r="C96" s="55"/>
      <c r="D96" s="55"/>
      <c r="E96" s="67" t="str">
        <f>script1!AM96</f>
        <v/>
      </c>
      <c r="F96" s="67" t="str">
        <f>script1!AN96</f>
        <v/>
      </c>
      <c r="G96" s="68" t="str">
        <f>script1!AO96</f>
        <v/>
      </c>
    </row>
    <row r="97" spans="1:7" x14ac:dyDescent="0.2">
      <c r="A97" s="17">
        <v>94</v>
      </c>
      <c r="B97" s="55"/>
      <c r="C97" s="55"/>
      <c r="D97" s="55"/>
      <c r="E97" s="67" t="str">
        <f>script1!AM97</f>
        <v/>
      </c>
      <c r="F97" s="67" t="str">
        <f>script1!AN97</f>
        <v/>
      </c>
      <c r="G97" s="68" t="str">
        <f>script1!AO97</f>
        <v/>
      </c>
    </row>
    <row r="98" spans="1:7" x14ac:dyDescent="0.2">
      <c r="A98" s="17">
        <v>95</v>
      </c>
      <c r="B98" s="55"/>
      <c r="C98" s="55"/>
      <c r="D98" s="55"/>
      <c r="E98" s="67" t="str">
        <f>script1!AM98</f>
        <v/>
      </c>
      <c r="F98" s="67" t="str">
        <f>script1!AN98</f>
        <v/>
      </c>
      <c r="G98" s="68" t="str">
        <f>script1!AO98</f>
        <v/>
      </c>
    </row>
    <row r="99" spans="1:7" x14ac:dyDescent="0.2">
      <c r="A99" s="17">
        <v>96</v>
      </c>
      <c r="B99" s="55"/>
      <c r="C99" s="55"/>
      <c r="D99" s="55"/>
      <c r="E99" s="67" t="str">
        <f>script1!AM99</f>
        <v/>
      </c>
      <c r="F99" s="67" t="str">
        <f>script1!AN99</f>
        <v/>
      </c>
      <c r="G99" s="68" t="str">
        <f>script1!AO99</f>
        <v/>
      </c>
    </row>
    <row r="100" spans="1:7" x14ac:dyDescent="0.2">
      <c r="A100" s="17">
        <v>97</v>
      </c>
      <c r="B100" s="55"/>
      <c r="C100" s="55"/>
      <c r="D100" s="55"/>
      <c r="E100" s="67" t="str">
        <f>script1!AM100</f>
        <v/>
      </c>
      <c r="F100" s="67" t="str">
        <f>script1!AN100</f>
        <v/>
      </c>
      <c r="G100" s="68" t="str">
        <f>script1!AO100</f>
        <v/>
      </c>
    </row>
    <row r="101" spans="1:7" x14ac:dyDescent="0.2">
      <c r="A101" s="17">
        <v>98</v>
      </c>
      <c r="B101" s="55"/>
      <c r="C101" s="55"/>
      <c r="D101" s="55"/>
      <c r="E101" s="67" t="str">
        <f>script1!AM101</f>
        <v/>
      </c>
      <c r="F101" s="67" t="str">
        <f>script1!AN101</f>
        <v/>
      </c>
      <c r="G101" s="68" t="str">
        <f>script1!AO101</f>
        <v/>
      </c>
    </row>
    <row r="102" spans="1:7" x14ac:dyDescent="0.2">
      <c r="A102" s="17">
        <v>99</v>
      </c>
      <c r="B102" s="55"/>
      <c r="C102" s="55"/>
      <c r="D102" s="55"/>
      <c r="E102" s="67" t="str">
        <f>script1!AM102</f>
        <v/>
      </c>
      <c r="F102" s="67" t="str">
        <f>script1!AN102</f>
        <v/>
      </c>
      <c r="G102" s="68" t="str">
        <f>script1!AO102</f>
        <v/>
      </c>
    </row>
    <row r="103" spans="1:7" x14ac:dyDescent="0.2">
      <c r="A103" s="17">
        <v>100</v>
      </c>
      <c r="B103" s="55"/>
      <c r="C103" s="55"/>
      <c r="D103" s="55"/>
      <c r="E103" s="67" t="str">
        <f>script1!AM103</f>
        <v/>
      </c>
      <c r="F103" s="67" t="str">
        <f>script1!AN103</f>
        <v/>
      </c>
      <c r="G103" s="68" t="str">
        <f>script1!AO103</f>
        <v/>
      </c>
    </row>
  </sheetData>
  <mergeCells count="5">
    <mergeCell ref="B2:D2"/>
    <mergeCell ref="B1:D1"/>
    <mergeCell ref="E1:G1"/>
    <mergeCell ref="E2:G2"/>
    <mergeCell ref="A1:A3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Normal="100" workbookViewId="0">
      <selection activeCell="L13" sqref="L13"/>
    </sheetView>
  </sheetViews>
  <sheetFormatPr baseColWidth="10" defaultRowHeight="12.75" x14ac:dyDescent="0.2"/>
  <cols>
    <col min="1" max="1" width="5" customWidth="1"/>
    <col min="3" max="3" width="13.85546875" customWidth="1"/>
    <col min="5" max="6" width="12.5703125" bestFit="1" customWidth="1"/>
    <col min="7" max="8" width="18.7109375" customWidth="1"/>
    <col min="10" max="10" width="16.7109375" customWidth="1"/>
  </cols>
  <sheetData>
    <row r="1" spans="1:8" ht="24.75" customHeight="1" x14ac:dyDescent="0.2">
      <c r="A1" s="69" t="s">
        <v>53</v>
      </c>
      <c r="B1" s="98" t="s">
        <v>40</v>
      </c>
      <c r="C1" s="98"/>
      <c r="D1" s="98"/>
      <c r="E1" s="57" t="s">
        <v>41</v>
      </c>
      <c r="F1" s="57"/>
      <c r="G1" s="57"/>
      <c r="H1" s="57"/>
    </row>
    <row r="2" spans="1:8" ht="39" customHeight="1" x14ac:dyDescent="0.2">
      <c r="A2" s="69"/>
      <c r="B2" s="51" t="s">
        <v>48</v>
      </c>
      <c r="C2" s="51"/>
      <c r="D2" s="51"/>
      <c r="E2" s="46" t="s">
        <v>52</v>
      </c>
      <c r="F2" s="46"/>
      <c r="G2" s="46"/>
      <c r="H2" s="46"/>
    </row>
    <row r="3" spans="1:8" x14ac:dyDescent="0.2">
      <c r="A3" s="69"/>
      <c r="B3" s="47" t="s">
        <v>9</v>
      </c>
      <c r="C3" s="47" t="s">
        <v>10</v>
      </c>
      <c r="D3" s="47" t="s">
        <v>30</v>
      </c>
      <c r="E3" s="15" t="s">
        <v>7</v>
      </c>
      <c r="F3" s="15" t="s">
        <v>8</v>
      </c>
      <c r="G3" s="15" t="s">
        <v>7</v>
      </c>
      <c r="H3" s="15" t="s">
        <v>8</v>
      </c>
    </row>
    <row r="4" spans="1:8" x14ac:dyDescent="0.2">
      <c r="A4" s="17">
        <v>1</v>
      </c>
      <c r="B4" s="25">
        <v>306518.7410833108</v>
      </c>
      <c r="C4" s="25">
        <v>4323047.2777164569</v>
      </c>
      <c r="D4" s="99">
        <v>30</v>
      </c>
      <c r="E4" s="67">
        <f>IF(ISBLANK('UTM&gt;LLh'!B4),"",script2!AB2)</f>
        <v>39.035080779906117</v>
      </c>
      <c r="F4" s="67">
        <f>IF(ISBLANK('UTM&gt;LLh'!B4),"",script2!AC2)</f>
        <v>-5.2353932510983938</v>
      </c>
      <c r="G4" s="100" t="str">
        <f>IF(ISBLANK('UTM&gt;LLh'!B4),"",CONCATENATE(script2!AD2,"º  ",script2!AE2,"'  ",FIXED(script2!AF2,6),""" N"))</f>
        <v>39º  2'  6,290808" N</v>
      </c>
      <c r="H4" s="100" t="str">
        <f>IF(ISBLANK('UTM&gt;LLh'!B4),"",CONCATENATE(script2!AH2,"º  ",script2!AI2,"'  ",FIXED(script2!AJ2,6),""" O"))</f>
        <v>-5º  14'  7,415704" O</v>
      </c>
    </row>
    <row r="5" spans="1:8" x14ac:dyDescent="0.2">
      <c r="A5" s="17">
        <v>2</v>
      </c>
      <c r="B5" s="25">
        <v>306518.73671163979</v>
      </c>
      <c r="C5" s="25">
        <v>4323047.2823155466</v>
      </c>
      <c r="D5" s="99">
        <v>30</v>
      </c>
      <c r="E5" s="67">
        <f>IF(ISBLANK('UTM&gt;LLh'!B5),"",script2!AB3)</f>
        <v>39.035080820350551</v>
      </c>
      <c r="F5" s="67">
        <f>IF(ISBLANK('UTM&gt;LLh'!B5),"",script2!AC3)</f>
        <v>-5.2353933028761759</v>
      </c>
      <c r="G5" s="100" t="str">
        <f>IF(ISBLANK('UTM&gt;LLh'!B5),"",CONCATENATE(script2!AD3,"º  ",script2!AE3,"'  ",FIXED(script2!AF3,6),""" N"))</f>
        <v>39º  2'  6,290953" N</v>
      </c>
      <c r="H5" s="100" t="str">
        <f>IF(ISBLANK('UTM&gt;LLh'!B5),"",CONCATENATE(script2!AH3,"º  ",script2!AI3,"'  ",FIXED(script2!AJ3,6),""" O"))</f>
        <v>-5º  14'  7,415890" O</v>
      </c>
    </row>
    <row r="6" spans="1:8" x14ac:dyDescent="0.2">
      <c r="A6" s="17">
        <v>3</v>
      </c>
      <c r="B6" s="25">
        <v>306518.73400972353</v>
      </c>
      <c r="C6" s="25">
        <v>4323047.2788898628</v>
      </c>
      <c r="D6" s="99">
        <v>30</v>
      </c>
      <c r="E6" s="67">
        <f>IF(ISBLANK('UTM&gt;LLh'!B6),"",script2!AB4)</f>
        <v>39.035080788906114</v>
      </c>
      <c r="F6" s="67">
        <f>IF(ISBLANK('UTM&gt;LLh'!B6),"",script2!AC4)</f>
        <v>-5.2353933330983944</v>
      </c>
      <c r="G6" s="100" t="str">
        <f>IF(ISBLANK('UTM&gt;LLh'!B6),"",CONCATENATE(script2!AD4,"º  ",script2!AE4,"'  ",FIXED(script2!AF4,6),""" N"))</f>
        <v>39º  2'  6,290840" N</v>
      </c>
      <c r="H6" s="100" t="str">
        <f>IF(ISBLANK('UTM&gt;LLh'!B6),"",CONCATENATE(script2!AH4,"º  ",script2!AI4,"'  ",FIXED(script2!AJ4,6),""" O"))</f>
        <v>-5º  14'  7,415999" O</v>
      </c>
    </row>
    <row r="7" spans="1:8" x14ac:dyDescent="0.2">
      <c r="A7" s="17">
        <v>4</v>
      </c>
      <c r="B7" s="25">
        <v>306518.74752244749</v>
      </c>
      <c r="C7" s="25">
        <v>4323047.282444641</v>
      </c>
      <c r="D7" s="99">
        <v>30</v>
      </c>
      <c r="E7" s="67">
        <f>IF(ISBLANK('UTM&gt;LLh'!B7),"",script2!AB5)</f>
        <v>39.035080823906107</v>
      </c>
      <c r="F7" s="67">
        <f>IF(ISBLANK('UTM&gt;LLh'!B7),"",script2!AC5)</f>
        <v>-5.2353931780983949</v>
      </c>
      <c r="G7" s="100" t="str">
        <f>IF(ISBLANK('UTM&gt;LLh'!B7),"",CONCATENATE(script2!AD5,"º  ",script2!AE5,"'  ",FIXED(script2!AF5,6),""" N"))</f>
        <v>39º  2'  6,290966" N</v>
      </c>
      <c r="H7" s="100" t="str">
        <f>IF(ISBLANK('UTM&gt;LLh'!B7),"",CONCATENATE(script2!AH5,"º  ",script2!AI5,"'  ",FIXED(script2!AJ5,6),""" O"))</f>
        <v>-5º  14'  7,415441" O</v>
      </c>
    </row>
    <row r="8" spans="1:8" x14ac:dyDescent="0.2">
      <c r="A8" s="17">
        <v>5</v>
      </c>
      <c r="B8" s="25">
        <v>306518.74259853433</v>
      </c>
      <c r="C8" s="25">
        <v>4323047.2794561079</v>
      </c>
      <c r="D8" s="99">
        <v>30</v>
      </c>
      <c r="E8" s="67">
        <f>IF(ISBLANK('UTM&gt;LLh'!B8),"",script2!AB6)</f>
        <v>39.035080795906097</v>
      </c>
      <c r="F8" s="67">
        <f>IF(ISBLANK('UTM&gt;LLh'!B8),"",script2!AC6)</f>
        <v>-5.2353932340983942</v>
      </c>
      <c r="G8" s="100" t="str">
        <f>IF(ISBLANK('UTM&gt;LLh'!B8),"",CONCATENATE(script2!AD6,"º  ",script2!AE6,"'  ",FIXED(script2!AF6,6),""" N"))</f>
        <v>39º  2'  6,290865" N</v>
      </c>
      <c r="H8" s="100" t="str">
        <f>IF(ISBLANK('UTM&gt;LLh'!B8),"",CONCATENATE(script2!AH6,"º  ",script2!AI6,"'  ",FIXED(script2!AJ6,6),""" O"))</f>
        <v>-5º  14'  7,415643" O</v>
      </c>
    </row>
    <row r="9" spans="1:8" x14ac:dyDescent="0.2">
      <c r="A9" s="17">
        <v>6</v>
      </c>
      <c r="B9" s="25">
        <v>306518.74879633135</v>
      </c>
      <c r="C9" s="25">
        <v>4323047.281413815</v>
      </c>
      <c r="D9" s="99">
        <v>30</v>
      </c>
      <c r="E9" s="67">
        <f>IF(ISBLANK('UTM&gt;LLh'!B9),"",script2!AB7)</f>
        <v>39.035080814906109</v>
      </c>
      <c r="F9" s="67">
        <f>IF(ISBLANK('UTM&gt;LLh'!B9),"",script2!AC7)</f>
        <v>-5.2353931630983954</v>
      </c>
      <c r="G9" s="100" t="str">
        <f>IF(ISBLANK('UTM&gt;LLh'!B9),"",CONCATENATE(script2!AD7,"º  ",script2!AE7,"'  ",FIXED(script2!AF7,6),""" N"))</f>
        <v>39º  2'  6,290934" N</v>
      </c>
      <c r="H9" s="100" t="str">
        <f>IF(ISBLANK('UTM&gt;LLh'!B9),"",CONCATENATE(script2!AH7,"º  ",script2!AI7,"'  ",FIXED(script2!AJ7,6),""" O"))</f>
        <v>-5º  14'  7,415387" O</v>
      </c>
    </row>
    <row r="10" spans="1:8" x14ac:dyDescent="0.2">
      <c r="A10" s="17">
        <v>7</v>
      </c>
      <c r="B10" s="25">
        <v>306518.75023665797</v>
      </c>
      <c r="C10" s="25">
        <v>4323047.2871533437</v>
      </c>
      <c r="D10" s="99">
        <v>30</v>
      </c>
      <c r="E10" s="67">
        <f>IF(ISBLANK('UTM&gt;LLh'!B10),"",script2!AB8)</f>
        <v>39.035080866906128</v>
      </c>
      <c r="F10" s="67">
        <f>IF(ISBLANK('UTM&gt;LLh'!B10),"",script2!AC8)</f>
        <v>-5.235393148098396</v>
      </c>
      <c r="G10" s="100" t="str">
        <f>IF(ISBLANK('UTM&gt;LLh'!B10),"",CONCATENATE(script2!AD8,"º  ",script2!AE8,"'  ",FIXED(script2!AF8,6),""" N"))</f>
        <v>39º  2'  6,291121" N</v>
      </c>
      <c r="H10" s="100" t="str">
        <f>IF(ISBLANK('UTM&gt;LLh'!B10),"",CONCATENATE(script2!AH8,"º  ",script2!AI8,"'  ",FIXED(script2!AJ8,6),""" O"))</f>
        <v>-5º  14'  7,415333" O</v>
      </c>
    </row>
    <row r="11" spans="1:8" x14ac:dyDescent="0.2">
      <c r="A11" s="17">
        <v>8</v>
      </c>
      <c r="B11" s="25">
        <v>306518.74813186668</v>
      </c>
      <c r="C11" s="25">
        <v>4323047.2860945221</v>
      </c>
      <c r="D11" s="99">
        <v>30</v>
      </c>
      <c r="E11" s="67">
        <f>IF(ISBLANK('UTM&gt;LLh'!B11),"",script2!AB9)</f>
        <v>39.03508085690612</v>
      </c>
      <c r="F11" s="67">
        <f>IF(ISBLANK('UTM&gt;LLh'!B11),"",script2!AC9)</f>
        <v>-5.2353931720983944</v>
      </c>
      <c r="G11" s="100" t="str">
        <f>IF(ISBLANK('UTM&gt;LLh'!B11),"",CONCATENATE(script2!AD9,"º  ",script2!AE9,"'  ",FIXED(script2!AF9,6),""" N"))</f>
        <v>39º  2'  6,291085" N</v>
      </c>
      <c r="H11" s="100" t="str">
        <f>IF(ISBLANK('UTM&gt;LLh'!B11),"",CONCATENATE(script2!AH9,"º  ",script2!AI9,"'  ",FIXED(script2!AJ9,6),""" O"))</f>
        <v>-5º  14'  7,415420" O</v>
      </c>
    </row>
    <row r="12" spans="1:8" x14ac:dyDescent="0.2">
      <c r="A12" s="17">
        <v>9</v>
      </c>
      <c r="B12" s="25">
        <v>306518.74942560197</v>
      </c>
      <c r="C12" s="25">
        <v>4323047.2893944113</v>
      </c>
      <c r="D12" s="99">
        <v>30</v>
      </c>
      <c r="E12" s="67">
        <f>IF(ISBLANK('UTM&gt;LLh'!B12),"",script2!AB10)</f>
        <v>39.035080886906115</v>
      </c>
      <c r="F12" s="67">
        <f>IF(ISBLANK('UTM&gt;LLh'!B12),"",script2!AC10)</f>
        <v>-5.2353931580983959</v>
      </c>
      <c r="G12" s="100" t="str">
        <f>IF(ISBLANK('UTM&gt;LLh'!B12),"",CONCATENATE(script2!AD10,"º  ",script2!AE10,"'  ",FIXED(script2!AF10,6),""" N"))</f>
        <v>39º  2'  6,291193" N</v>
      </c>
      <c r="H12" s="100" t="str">
        <f>IF(ISBLANK('UTM&gt;LLh'!B12),"",CONCATENATE(script2!AH10,"º  ",script2!AI10,"'  ",FIXED(script2!AJ10,6),""" O"))</f>
        <v>-5º  14'  7,415369" O</v>
      </c>
    </row>
    <row r="13" spans="1:8" x14ac:dyDescent="0.2">
      <c r="A13" s="17">
        <v>10</v>
      </c>
      <c r="B13" s="25">
        <v>306518.75036687776</v>
      </c>
      <c r="C13" s="25">
        <v>4323047.2889270457</v>
      </c>
      <c r="D13" s="99">
        <v>30</v>
      </c>
      <c r="E13" s="67">
        <f>IF(ISBLANK('UTM&gt;LLh'!B13),"",script2!AB11)</f>
        <v>39.035080882906115</v>
      </c>
      <c r="F13" s="67">
        <f>IF(ISBLANK('UTM&gt;LLh'!B13),"",script2!AC11)</f>
        <v>-5.2353931470983959</v>
      </c>
      <c r="G13" s="100" t="str">
        <f>IF(ISBLANK('UTM&gt;LLh'!B13),"",CONCATENATE(script2!AD11,"º  ",script2!AE11,"'  ",FIXED(script2!AF11,6),""" N"))</f>
        <v>39º  2'  6,291178" N</v>
      </c>
      <c r="H13" s="100" t="str">
        <f>IF(ISBLANK('UTM&gt;LLh'!B13),"",CONCATENATE(script2!AH11,"º  ",script2!AI11,"'  ",FIXED(script2!AJ11,6),""" O"))</f>
        <v>-5º  14'  7,415330" O</v>
      </c>
    </row>
    <row r="14" spans="1:8" x14ac:dyDescent="0.2">
      <c r="A14" s="17">
        <v>11</v>
      </c>
      <c r="B14" s="25">
        <v>306518.74207718088</v>
      </c>
      <c r="C14" s="25">
        <v>4323047.2829116769</v>
      </c>
      <c r="D14" s="99">
        <v>30</v>
      </c>
      <c r="E14" s="67">
        <f>IF(ISBLANK('UTM&gt;LLh'!B14),"",script2!AB12)</f>
        <v>39.035080826906103</v>
      </c>
      <c r="F14" s="67">
        <f>IF(ISBLANK('UTM&gt;LLh'!B14),"",script2!AC12)</f>
        <v>-5.2353932410983939</v>
      </c>
      <c r="G14" s="100" t="str">
        <f>IF(ISBLANK('UTM&gt;LLh'!B14),"",CONCATENATE(script2!AD12,"º  ",script2!AE12,"'  ",FIXED(script2!AF12,6),""" N"))</f>
        <v>39º  2'  6,290977" N</v>
      </c>
      <c r="H14" s="100" t="str">
        <f>IF(ISBLANK('UTM&gt;LLh'!B14),"",CONCATENATE(script2!AH12,"º  ",script2!AI12,"'  ",FIXED(script2!AJ12,6),""" O"))</f>
        <v>-5º  14'  7,415668" O</v>
      </c>
    </row>
    <row r="15" spans="1:8" x14ac:dyDescent="0.2">
      <c r="A15" s="17">
        <v>12</v>
      </c>
      <c r="B15" s="25">
        <v>306518.7410833108</v>
      </c>
      <c r="C15" s="25">
        <v>4323047.2777164569</v>
      </c>
      <c r="D15" s="99">
        <v>30</v>
      </c>
      <c r="E15" s="67">
        <f>IF(ISBLANK('UTM&gt;LLh'!B15),"",script2!AB13)</f>
        <v>39.035080779906117</v>
      </c>
      <c r="F15" s="67">
        <f>IF(ISBLANK('UTM&gt;LLh'!B15),"",script2!AC13)</f>
        <v>-5.2353932510983938</v>
      </c>
      <c r="G15" s="100" t="str">
        <f>IF(ISBLANK('UTM&gt;LLh'!B15),"",CONCATENATE(script2!AD13,"º  ",script2!AE13,"'  ",FIXED(script2!AF13,6),""" N"))</f>
        <v>39º  2'  6,290808" N</v>
      </c>
      <c r="H15" s="100" t="str">
        <f>IF(ISBLANK('UTM&gt;LLh'!B15),"",CONCATENATE(script2!AH13,"º  ",script2!AI13,"'  ",FIXED(script2!AJ13,6),""" O"))</f>
        <v>-5º  14'  7,415704" O</v>
      </c>
    </row>
    <row r="16" spans="1:8" x14ac:dyDescent="0.2">
      <c r="A16" s="17">
        <v>13</v>
      </c>
      <c r="B16" s="25">
        <v>306518.73400972353</v>
      </c>
      <c r="C16" s="25">
        <v>4323047.2788898628</v>
      </c>
      <c r="D16" s="99">
        <v>30</v>
      </c>
      <c r="E16" s="67">
        <f>IF(ISBLANK('UTM&gt;LLh'!B16),"",script2!AB14)</f>
        <v>39.035080788906114</v>
      </c>
      <c r="F16" s="67">
        <f>IF(ISBLANK('UTM&gt;LLh'!B16),"",script2!AC14)</f>
        <v>-5.2353933330983944</v>
      </c>
      <c r="G16" s="100" t="str">
        <f>IF(ISBLANK('UTM&gt;LLh'!B16),"",CONCATENATE(script2!AD14,"º  ",script2!AE14,"'  ",FIXED(script2!AF14,6),""" N"))</f>
        <v>39º  2'  6,290840" N</v>
      </c>
      <c r="H16" s="100" t="str">
        <f>IF(ISBLANK('UTM&gt;LLh'!B16),"",CONCATENATE(script2!AH14,"º  ",script2!AI14,"'  ",FIXED(script2!AJ14,6),""" O"))</f>
        <v>-5º  14'  7,415999" O</v>
      </c>
    </row>
    <row r="17" spans="1:8" x14ac:dyDescent="0.2">
      <c r="A17" s="17">
        <v>14</v>
      </c>
      <c r="B17" s="25">
        <v>306518.74752244749</v>
      </c>
      <c r="C17" s="25">
        <v>4323047.282444641</v>
      </c>
      <c r="D17" s="99">
        <v>30</v>
      </c>
      <c r="E17" s="67">
        <f>IF(ISBLANK('UTM&gt;LLh'!B17),"",script2!AB15)</f>
        <v>39.035080823906107</v>
      </c>
      <c r="F17" s="67">
        <f>IF(ISBLANK('UTM&gt;LLh'!B17),"",script2!AC15)</f>
        <v>-5.2353931780983949</v>
      </c>
      <c r="G17" s="100" t="str">
        <f>IF(ISBLANK('UTM&gt;LLh'!B17),"",CONCATENATE(script2!AD15,"º  ",script2!AE15,"'  ",FIXED(script2!AF15,6),""" N"))</f>
        <v>39º  2'  6,290966" N</v>
      </c>
      <c r="H17" s="100" t="str">
        <f>IF(ISBLANK('UTM&gt;LLh'!B17),"",CONCATENATE(script2!AH15,"º  ",script2!AI15,"'  ",FIXED(script2!AJ15,6),""" O"))</f>
        <v>-5º  14'  7,415441" O</v>
      </c>
    </row>
    <row r="18" spans="1:8" x14ac:dyDescent="0.2">
      <c r="A18" s="17">
        <v>15</v>
      </c>
      <c r="B18" s="25">
        <v>306518.74259853433</v>
      </c>
      <c r="C18" s="25">
        <v>4323047.2794561079</v>
      </c>
      <c r="D18" s="99">
        <v>30</v>
      </c>
      <c r="E18" s="67">
        <f>IF(ISBLANK('UTM&gt;LLh'!B18),"",script2!AB16)</f>
        <v>39.035080795906097</v>
      </c>
      <c r="F18" s="67">
        <f>IF(ISBLANK('UTM&gt;LLh'!B18),"",script2!AC16)</f>
        <v>-5.2353932340983942</v>
      </c>
      <c r="G18" s="100" t="str">
        <f>IF(ISBLANK('UTM&gt;LLh'!B18),"",CONCATENATE(script2!AD16,"º  ",script2!AE16,"'  ",FIXED(script2!AF16,6),""" N"))</f>
        <v>39º  2'  6,290865" N</v>
      </c>
      <c r="H18" s="100" t="str">
        <f>IF(ISBLANK('UTM&gt;LLh'!B18),"",CONCATENATE(script2!AH16,"º  ",script2!AI16,"'  ",FIXED(script2!AJ16,6),""" O"))</f>
        <v>-5º  14'  7,415643" O</v>
      </c>
    </row>
    <row r="19" spans="1:8" x14ac:dyDescent="0.2">
      <c r="A19" s="17">
        <v>16</v>
      </c>
      <c r="B19" s="25">
        <v>306518.74879633135</v>
      </c>
      <c r="C19" s="25">
        <v>4323047.281413815</v>
      </c>
      <c r="D19" s="99">
        <v>30</v>
      </c>
      <c r="E19" s="67">
        <f>IF(ISBLANK('UTM&gt;LLh'!B19),"",script2!AB17)</f>
        <v>39.035080814906109</v>
      </c>
      <c r="F19" s="67">
        <f>IF(ISBLANK('UTM&gt;LLh'!B19),"",script2!AC17)</f>
        <v>-5.2353931630983954</v>
      </c>
      <c r="G19" s="100" t="str">
        <f>IF(ISBLANK('UTM&gt;LLh'!B19),"",CONCATENATE(script2!AD17,"º  ",script2!AE17,"'  ",FIXED(script2!AF17,6),""" N"))</f>
        <v>39º  2'  6,290934" N</v>
      </c>
      <c r="H19" s="100" t="str">
        <f>IF(ISBLANK('UTM&gt;LLh'!B19),"",CONCATENATE(script2!AH17,"º  ",script2!AI17,"'  ",FIXED(script2!AJ17,6),""" O"))</f>
        <v>-5º  14'  7,415387" O</v>
      </c>
    </row>
    <row r="20" spans="1:8" x14ac:dyDescent="0.2">
      <c r="A20" s="17">
        <v>17</v>
      </c>
      <c r="B20" s="25">
        <v>306518.75023665797</v>
      </c>
      <c r="C20" s="25">
        <v>4323047.2871533437</v>
      </c>
      <c r="D20" s="99">
        <v>30</v>
      </c>
      <c r="E20" s="67">
        <f>IF(ISBLANK('UTM&gt;LLh'!B20),"",script2!AB18)</f>
        <v>39.035080866906128</v>
      </c>
      <c r="F20" s="67">
        <f>IF(ISBLANK('UTM&gt;LLh'!B20),"",script2!AC18)</f>
        <v>-5.235393148098396</v>
      </c>
      <c r="G20" s="100" t="str">
        <f>IF(ISBLANK('UTM&gt;LLh'!B20),"",CONCATENATE(script2!AD18,"º  ",script2!AE18,"'  ",FIXED(script2!AF18,6),""" N"))</f>
        <v>39º  2'  6,291121" N</v>
      </c>
      <c r="H20" s="100" t="str">
        <f>IF(ISBLANK('UTM&gt;LLh'!B20),"",CONCATENATE(script2!AH18,"º  ",script2!AI18,"'  ",FIXED(script2!AJ18,6),""" O"))</f>
        <v>-5º  14'  7,415333" O</v>
      </c>
    </row>
    <row r="21" spans="1:8" x14ac:dyDescent="0.2">
      <c r="A21" s="17">
        <v>18</v>
      </c>
      <c r="B21" s="25">
        <v>306518.74813186668</v>
      </c>
      <c r="C21" s="25">
        <v>4323047.2860945221</v>
      </c>
      <c r="D21" s="99">
        <v>30</v>
      </c>
      <c r="E21" s="67">
        <f>IF(ISBLANK('UTM&gt;LLh'!B21),"",script2!AB19)</f>
        <v>39.03508085690612</v>
      </c>
      <c r="F21" s="67">
        <f>IF(ISBLANK('UTM&gt;LLh'!B21),"",script2!AC19)</f>
        <v>-5.2353931720983944</v>
      </c>
      <c r="G21" s="100" t="str">
        <f>IF(ISBLANK('UTM&gt;LLh'!B21),"",CONCATENATE(script2!AD19,"º  ",script2!AE19,"'  ",FIXED(script2!AF19,6),""" N"))</f>
        <v>39º  2'  6,291085" N</v>
      </c>
      <c r="H21" s="100" t="str">
        <f>IF(ISBLANK('UTM&gt;LLh'!B21),"",CONCATENATE(script2!AH19,"º  ",script2!AI19,"'  ",FIXED(script2!AJ19,6),""" O"))</f>
        <v>-5º  14'  7,415420" O</v>
      </c>
    </row>
    <row r="22" spans="1:8" x14ac:dyDescent="0.2">
      <c r="A22" s="17">
        <v>19</v>
      </c>
      <c r="B22" s="25">
        <v>306518.74942560197</v>
      </c>
      <c r="C22" s="25">
        <v>4323047.2893944113</v>
      </c>
      <c r="D22" s="99">
        <v>30</v>
      </c>
      <c r="E22" s="67">
        <f>IF(ISBLANK('UTM&gt;LLh'!B22),"",script2!AB20)</f>
        <v>39.035080886906115</v>
      </c>
      <c r="F22" s="67">
        <f>IF(ISBLANK('UTM&gt;LLh'!B22),"",script2!AC20)</f>
        <v>-5.2353931580983959</v>
      </c>
      <c r="G22" s="100" t="str">
        <f>IF(ISBLANK('UTM&gt;LLh'!B22),"",CONCATENATE(script2!AD20,"º  ",script2!AE20,"'  ",FIXED(script2!AF20,6),""" N"))</f>
        <v>39º  2'  6,291193" N</v>
      </c>
      <c r="H22" s="100" t="str">
        <f>IF(ISBLANK('UTM&gt;LLh'!B22),"",CONCATENATE(script2!AH20,"º  ",script2!AI20,"'  ",FIXED(script2!AJ20,6),""" O"))</f>
        <v>-5º  14'  7,415369" O</v>
      </c>
    </row>
    <row r="23" spans="1:8" x14ac:dyDescent="0.2">
      <c r="A23" s="17">
        <v>20</v>
      </c>
      <c r="B23" s="25">
        <v>739293.29221130779</v>
      </c>
      <c r="C23" s="25">
        <v>4324307.02197605</v>
      </c>
      <c r="D23" s="99">
        <v>29</v>
      </c>
      <c r="E23" s="67">
        <f>IF(ISBLANK('UTM&gt;LLh'!B23),"",script2!AB21)</f>
        <v>39.035080882728757</v>
      </c>
      <c r="F23" s="67">
        <f>IF(ISBLANK('UTM&gt;LLh'!B23),"",script2!AC21)</f>
        <v>-6.2353931466741148</v>
      </c>
      <c r="G23" s="100" t="str">
        <f>IF(ISBLANK('UTM&gt;LLh'!B23),"",CONCATENATE(script2!AD21,"º  ",script2!AE21,"'  ",FIXED(script2!AF21,6),""" N"))</f>
        <v>39º  2'  6,291178" N</v>
      </c>
      <c r="H23" s="100" t="str">
        <f>IF(ISBLANK('UTM&gt;LLh'!B23),"",CONCATENATE(script2!AH21,"º  ",script2!AI21,"'  ",FIXED(script2!AJ21,6),""" O"))</f>
        <v>-6º  14'  7,415328" O</v>
      </c>
    </row>
    <row r="24" spans="1:8" x14ac:dyDescent="0.2">
      <c r="A24" s="17">
        <v>21</v>
      </c>
      <c r="B24" s="55"/>
      <c r="C24" s="55"/>
      <c r="D24" s="55"/>
      <c r="E24" s="67" t="str">
        <f>IF(ISBLANK('UTM&gt;LLh'!B24),"",script2!AB22)</f>
        <v/>
      </c>
      <c r="F24" s="67" t="str">
        <f>IF(ISBLANK('UTM&gt;LLh'!B24),"",script2!AC22)</f>
        <v/>
      </c>
      <c r="G24" s="100" t="str">
        <f>IF(ISBLANK('UTM&gt;LLh'!B24),"",CONCATENATE(script2!AD22,"º  ",script2!AE22,"'  ",FIXED(script2!AF22,6),""" N"))</f>
        <v/>
      </c>
      <c r="H24" s="100" t="str">
        <f>IF(ISBLANK('UTM&gt;LLh'!B24),"",CONCATENATE(script2!AH22,"º  ",script2!AI22,"'  ",FIXED(script2!AJ22,6),""" O"))</f>
        <v/>
      </c>
    </row>
    <row r="25" spans="1:8" x14ac:dyDescent="0.2">
      <c r="A25" s="17">
        <v>22</v>
      </c>
      <c r="B25" s="55"/>
      <c r="C25" s="55"/>
      <c r="D25" s="55"/>
      <c r="E25" s="67" t="str">
        <f>IF(ISBLANK('UTM&gt;LLh'!B25),"",script2!AB23)</f>
        <v/>
      </c>
      <c r="F25" s="67" t="str">
        <f>IF(ISBLANK('UTM&gt;LLh'!B25),"",script2!AC23)</f>
        <v/>
      </c>
      <c r="G25" s="100" t="str">
        <f>IF(ISBLANK('UTM&gt;LLh'!B25),"",CONCATENATE(script2!AD23,"º  ",script2!AE23,"'  ",FIXED(script2!AF23,6),""" N"))</f>
        <v/>
      </c>
      <c r="H25" s="100" t="str">
        <f>IF(ISBLANK('UTM&gt;LLh'!B25),"",CONCATENATE(script2!AH23,"º  ",script2!AI23,"'  ",FIXED(script2!AJ23,6),""" O"))</f>
        <v/>
      </c>
    </row>
    <row r="26" spans="1:8" x14ac:dyDescent="0.2">
      <c r="A26" s="17">
        <v>23</v>
      </c>
      <c r="B26" s="55"/>
      <c r="C26" s="55"/>
      <c r="D26" s="55"/>
      <c r="E26" s="67" t="str">
        <f>IF(ISBLANK('UTM&gt;LLh'!B26),"",script2!AB24)</f>
        <v/>
      </c>
      <c r="F26" s="67" t="str">
        <f>IF(ISBLANK('UTM&gt;LLh'!B26),"",script2!AC24)</f>
        <v/>
      </c>
      <c r="G26" s="100" t="str">
        <f>IF(ISBLANK('UTM&gt;LLh'!B26),"",CONCATENATE(script2!AD24,"º  ",script2!AE24,"'  ",FIXED(script2!AF24,6),""" N"))</f>
        <v/>
      </c>
      <c r="H26" s="100" t="str">
        <f>IF(ISBLANK('UTM&gt;LLh'!B26),"",CONCATENATE(script2!AH24,"º  ",script2!AI24,"'  ",FIXED(script2!AJ24,6),""" O"))</f>
        <v/>
      </c>
    </row>
    <row r="27" spans="1:8" x14ac:dyDescent="0.2">
      <c r="A27" s="17">
        <v>24</v>
      </c>
      <c r="B27" s="55"/>
      <c r="C27" s="55"/>
      <c r="D27" s="55"/>
      <c r="E27" s="67" t="str">
        <f>IF(ISBLANK('UTM&gt;LLh'!B27),"",script2!AB25)</f>
        <v/>
      </c>
      <c r="F27" s="67" t="str">
        <f>IF(ISBLANK('UTM&gt;LLh'!B27),"",script2!AC25)</f>
        <v/>
      </c>
      <c r="G27" s="100" t="str">
        <f>IF(ISBLANK('UTM&gt;LLh'!B27),"",CONCATENATE(script2!AD25,"º  ",script2!AE25,"'  ",FIXED(script2!AF25,6),""" N"))</f>
        <v/>
      </c>
      <c r="H27" s="100" t="str">
        <f>IF(ISBLANK('UTM&gt;LLh'!B27),"",CONCATENATE(script2!AH25,"º  ",script2!AI25,"'  ",FIXED(script2!AJ25,6),""" O"))</f>
        <v/>
      </c>
    </row>
    <row r="28" spans="1:8" x14ac:dyDescent="0.2">
      <c r="A28" s="17">
        <v>25</v>
      </c>
      <c r="B28" s="55"/>
      <c r="C28" s="55"/>
      <c r="D28" s="55"/>
      <c r="E28" s="67" t="str">
        <f>IF(ISBLANK('UTM&gt;LLh'!B28),"",script2!AB26)</f>
        <v/>
      </c>
      <c r="F28" s="67" t="str">
        <f>IF(ISBLANK('UTM&gt;LLh'!B28),"",script2!AC26)</f>
        <v/>
      </c>
      <c r="G28" s="100" t="str">
        <f>IF(ISBLANK('UTM&gt;LLh'!B28),"",CONCATENATE(script2!AD26,"º  ",script2!AE26,"'  ",FIXED(script2!AF26,6),""" N"))</f>
        <v/>
      </c>
      <c r="H28" s="100" t="str">
        <f>IF(ISBLANK('UTM&gt;LLh'!B28),"",CONCATENATE(script2!AH26,"º  ",script2!AI26,"'  ",FIXED(script2!AJ26,6),""" O"))</f>
        <v/>
      </c>
    </row>
    <row r="29" spans="1:8" x14ac:dyDescent="0.2">
      <c r="A29" s="17">
        <v>26</v>
      </c>
      <c r="B29" s="55"/>
      <c r="C29" s="55"/>
      <c r="D29" s="55"/>
      <c r="E29" s="67" t="str">
        <f>IF(ISBLANK('UTM&gt;LLh'!B29),"",script2!AB27)</f>
        <v/>
      </c>
      <c r="F29" s="67" t="str">
        <f>IF(ISBLANK('UTM&gt;LLh'!B29),"",script2!AC27)</f>
        <v/>
      </c>
      <c r="G29" s="100" t="str">
        <f>IF(ISBLANK('UTM&gt;LLh'!B29),"",CONCATENATE(script2!AD27,"º  ",script2!AE27,"'  ",FIXED(script2!AF27,6),""" N"))</f>
        <v/>
      </c>
      <c r="H29" s="100" t="str">
        <f>IF(ISBLANK('UTM&gt;LLh'!B29),"",CONCATENATE(script2!AH27,"º  ",script2!AI27,"'  ",FIXED(script2!AJ27,6),""" O"))</f>
        <v/>
      </c>
    </row>
    <row r="30" spans="1:8" x14ac:dyDescent="0.2">
      <c r="A30" s="17">
        <v>27</v>
      </c>
      <c r="B30" s="55"/>
      <c r="C30" s="55"/>
      <c r="D30" s="55"/>
      <c r="E30" s="67" t="str">
        <f>IF(ISBLANK('UTM&gt;LLh'!B30),"",script2!AB28)</f>
        <v/>
      </c>
      <c r="F30" s="67" t="str">
        <f>IF(ISBLANK('UTM&gt;LLh'!B30),"",script2!AC28)</f>
        <v/>
      </c>
      <c r="G30" s="100" t="str">
        <f>IF(ISBLANK('UTM&gt;LLh'!B30),"",CONCATENATE(script2!AD28,"º  ",script2!AE28,"'  ",FIXED(script2!AF28,6),""" N"))</f>
        <v/>
      </c>
      <c r="H30" s="100" t="str">
        <f>IF(ISBLANK('UTM&gt;LLh'!B30),"",CONCATENATE(script2!AH28,"º  ",script2!AI28,"'  ",FIXED(script2!AJ28,6),""" O"))</f>
        <v/>
      </c>
    </row>
    <row r="31" spans="1:8" x14ac:dyDescent="0.2">
      <c r="A31" s="17">
        <v>28</v>
      </c>
      <c r="B31" s="55"/>
      <c r="C31" s="55"/>
      <c r="D31" s="55"/>
      <c r="E31" s="67" t="str">
        <f>IF(ISBLANK('UTM&gt;LLh'!B31),"",script2!AB29)</f>
        <v/>
      </c>
      <c r="F31" s="67" t="str">
        <f>IF(ISBLANK('UTM&gt;LLh'!B31),"",script2!AC29)</f>
        <v/>
      </c>
      <c r="G31" s="100" t="str">
        <f>IF(ISBLANK('UTM&gt;LLh'!B31),"",CONCATENATE(script2!AD29,"º  ",script2!AE29,"'  ",FIXED(script2!AF29,6),""" N"))</f>
        <v/>
      </c>
      <c r="H31" s="100" t="str">
        <f>IF(ISBLANK('UTM&gt;LLh'!B31),"",CONCATENATE(script2!AH29,"º  ",script2!AI29,"'  ",FIXED(script2!AJ29,6),""" O"))</f>
        <v/>
      </c>
    </row>
    <row r="32" spans="1:8" x14ac:dyDescent="0.2">
      <c r="A32" s="17">
        <v>29</v>
      </c>
      <c r="B32" s="55"/>
      <c r="C32" s="55"/>
      <c r="D32" s="55"/>
      <c r="E32" s="67" t="str">
        <f>IF(ISBLANK('UTM&gt;LLh'!B32),"",script2!AB30)</f>
        <v/>
      </c>
      <c r="F32" s="67" t="str">
        <f>IF(ISBLANK('UTM&gt;LLh'!B32),"",script2!AC30)</f>
        <v/>
      </c>
      <c r="G32" s="100" t="str">
        <f>IF(ISBLANK('UTM&gt;LLh'!B32),"",CONCATENATE(script2!AD30,"º  ",script2!AE30,"'  ",FIXED(script2!AF30,6),""" N"))</f>
        <v/>
      </c>
      <c r="H32" s="100" t="str">
        <f>IF(ISBLANK('UTM&gt;LLh'!B32),"",CONCATENATE(script2!AH30,"º  ",script2!AI30,"'  ",FIXED(script2!AJ30,6),""" O"))</f>
        <v/>
      </c>
    </row>
    <row r="33" spans="1:8" x14ac:dyDescent="0.2">
      <c r="A33" s="17">
        <v>30</v>
      </c>
      <c r="B33" s="55"/>
      <c r="C33" s="55"/>
      <c r="D33" s="55"/>
      <c r="E33" s="67" t="str">
        <f>IF(ISBLANK('UTM&gt;LLh'!B33),"",script2!AB31)</f>
        <v/>
      </c>
      <c r="F33" s="67" t="str">
        <f>IF(ISBLANK('UTM&gt;LLh'!B33),"",script2!AC31)</f>
        <v/>
      </c>
      <c r="G33" s="100" t="str">
        <f>IF(ISBLANK('UTM&gt;LLh'!B33),"",CONCATENATE(script2!AD31,"º  ",script2!AE31,"'  ",FIXED(script2!AF31,6),""" N"))</f>
        <v/>
      </c>
      <c r="H33" s="100" t="str">
        <f>IF(ISBLANK('UTM&gt;LLh'!B33),"",CONCATENATE(script2!AH31,"º  ",script2!AI31,"'  ",FIXED(script2!AJ31,6),""" O"))</f>
        <v/>
      </c>
    </row>
    <row r="34" spans="1:8" x14ac:dyDescent="0.2">
      <c r="A34" s="17">
        <v>31</v>
      </c>
      <c r="B34" s="55"/>
      <c r="C34" s="55"/>
      <c r="D34" s="55"/>
      <c r="E34" s="67" t="str">
        <f>IF(ISBLANK('UTM&gt;LLh'!B34),"",script2!AB32)</f>
        <v/>
      </c>
      <c r="F34" s="67" t="str">
        <f>IF(ISBLANK('UTM&gt;LLh'!B34),"",script2!AC32)</f>
        <v/>
      </c>
      <c r="G34" s="100" t="str">
        <f>IF(ISBLANK('UTM&gt;LLh'!B34),"",CONCATENATE(script2!AD32,"º  ",script2!AE32,"'  ",FIXED(script2!AF32,6),""" N"))</f>
        <v/>
      </c>
      <c r="H34" s="100" t="str">
        <f>IF(ISBLANK('UTM&gt;LLh'!B34),"",CONCATENATE(script2!AH32,"º  ",script2!AI32,"'  ",FIXED(script2!AJ32,6),""" O"))</f>
        <v/>
      </c>
    </row>
    <row r="35" spans="1:8" x14ac:dyDescent="0.2">
      <c r="A35" s="17">
        <v>32</v>
      </c>
      <c r="B35" s="55"/>
      <c r="C35" s="55"/>
      <c r="D35" s="55"/>
      <c r="E35" s="67" t="str">
        <f>IF(ISBLANK('UTM&gt;LLh'!B35),"",script2!AB33)</f>
        <v/>
      </c>
      <c r="F35" s="67" t="str">
        <f>IF(ISBLANK('UTM&gt;LLh'!B35),"",script2!AC33)</f>
        <v/>
      </c>
      <c r="G35" s="100" t="str">
        <f>IF(ISBLANK('UTM&gt;LLh'!B35),"",CONCATENATE(script2!AD33,"º  ",script2!AE33,"'  ",FIXED(script2!AF33,6),""" N"))</f>
        <v/>
      </c>
      <c r="H35" s="100" t="str">
        <f>IF(ISBLANK('UTM&gt;LLh'!B35),"",CONCATENATE(script2!AH33,"º  ",script2!AI33,"'  ",FIXED(script2!AJ33,6),""" O"))</f>
        <v/>
      </c>
    </row>
    <row r="36" spans="1:8" x14ac:dyDescent="0.2">
      <c r="A36" s="17">
        <v>33</v>
      </c>
      <c r="B36" s="55"/>
      <c r="C36" s="55"/>
      <c r="D36" s="55"/>
      <c r="E36" s="67" t="str">
        <f>IF(ISBLANK('UTM&gt;LLh'!B36),"",script2!AB34)</f>
        <v/>
      </c>
      <c r="F36" s="67" t="str">
        <f>IF(ISBLANK('UTM&gt;LLh'!B36),"",script2!AC34)</f>
        <v/>
      </c>
      <c r="G36" s="100" t="str">
        <f>IF(ISBLANK('UTM&gt;LLh'!B36),"",CONCATENATE(script2!AD34,"º  ",script2!AE34,"'  ",FIXED(script2!AF34,6),""" N"))</f>
        <v/>
      </c>
      <c r="H36" s="100" t="str">
        <f>IF(ISBLANK('UTM&gt;LLh'!B36),"",CONCATENATE(script2!AH34,"º  ",script2!AI34,"'  ",FIXED(script2!AJ34,6),""" O"))</f>
        <v/>
      </c>
    </row>
    <row r="37" spans="1:8" x14ac:dyDescent="0.2">
      <c r="A37" s="17">
        <v>34</v>
      </c>
      <c r="B37" s="55"/>
      <c r="C37" s="55"/>
      <c r="D37" s="55"/>
      <c r="E37" s="67" t="str">
        <f>IF(ISBLANK('UTM&gt;LLh'!B37),"",script2!AB35)</f>
        <v/>
      </c>
      <c r="F37" s="67" t="str">
        <f>IF(ISBLANK('UTM&gt;LLh'!B37),"",script2!AC35)</f>
        <v/>
      </c>
      <c r="G37" s="100" t="str">
        <f>IF(ISBLANK('UTM&gt;LLh'!B37),"",CONCATENATE(script2!AD35,"º  ",script2!AE35,"'  ",FIXED(script2!AF35,6),""" N"))</f>
        <v/>
      </c>
      <c r="H37" s="100" t="str">
        <f>IF(ISBLANK('UTM&gt;LLh'!B37),"",CONCATENATE(script2!AH35,"º  ",script2!AI35,"'  ",FIXED(script2!AJ35,6),""" O"))</f>
        <v/>
      </c>
    </row>
    <row r="38" spans="1:8" x14ac:dyDescent="0.2">
      <c r="A38" s="17">
        <v>35</v>
      </c>
      <c r="B38" s="55"/>
      <c r="C38" s="55"/>
      <c r="D38" s="55"/>
      <c r="E38" s="67" t="str">
        <f>IF(ISBLANK('UTM&gt;LLh'!B38),"",script2!AB36)</f>
        <v/>
      </c>
      <c r="F38" s="67" t="str">
        <f>IF(ISBLANK('UTM&gt;LLh'!B38),"",script2!AC36)</f>
        <v/>
      </c>
      <c r="G38" s="100" t="str">
        <f>IF(ISBLANK('UTM&gt;LLh'!B38),"",CONCATENATE(script2!AD36,"º  ",script2!AE36,"'  ",FIXED(script2!AF36,6),""" N"))</f>
        <v/>
      </c>
      <c r="H38" s="100" t="str">
        <f>IF(ISBLANK('UTM&gt;LLh'!B38),"",CONCATENATE(script2!AH36,"º  ",script2!AI36,"'  ",FIXED(script2!AJ36,6),""" O"))</f>
        <v/>
      </c>
    </row>
    <row r="39" spans="1:8" x14ac:dyDescent="0.2">
      <c r="A39" s="17">
        <v>36</v>
      </c>
      <c r="B39" s="55"/>
      <c r="C39" s="55"/>
      <c r="D39" s="55"/>
      <c r="E39" s="67" t="str">
        <f>IF(ISBLANK('UTM&gt;LLh'!B39),"",script2!AB37)</f>
        <v/>
      </c>
      <c r="F39" s="67" t="str">
        <f>IF(ISBLANK('UTM&gt;LLh'!B39),"",script2!AC37)</f>
        <v/>
      </c>
      <c r="G39" s="100" t="str">
        <f>IF(ISBLANK('UTM&gt;LLh'!B39),"",CONCATENATE(script2!AD37,"º  ",script2!AE37,"'  ",FIXED(script2!AF37,6),""" N"))</f>
        <v/>
      </c>
      <c r="H39" s="100" t="str">
        <f>IF(ISBLANK('UTM&gt;LLh'!B39),"",CONCATENATE(script2!AH37,"º  ",script2!AI37,"'  ",FIXED(script2!AJ37,6),""" O"))</f>
        <v/>
      </c>
    </row>
    <row r="40" spans="1:8" x14ac:dyDescent="0.2">
      <c r="A40" s="17">
        <v>37</v>
      </c>
      <c r="B40" s="55"/>
      <c r="C40" s="55"/>
      <c r="D40" s="55"/>
      <c r="E40" s="67" t="str">
        <f>IF(ISBLANK('UTM&gt;LLh'!B40),"",script2!AB38)</f>
        <v/>
      </c>
      <c r="F40" s="67" t="str">
        <f>IF(ISBLANK('UTM&gt;LLh'!B40),"",script2!AC38)</f>
        <v/>
      </c>
      <c r="G40" s="100" t="str">
        <f>IF(ISBLANK('UTM&gt;LLh'!B40),"",CONCATENATE(script2!AD38,"º  ",script2!AE38,"'  ",FIXED(script2!AF38,6),""" N"))</f>
        <v/>
      </c>
      <c r="H40" s="100" t="str">
        <f>IF(ISBLANK('UTM&gt;LLh'!B40),"",CONCATENATE(script2!AH38,"º  ",script2!AI38,"'  ",FIXED(script2!AJ38,6),""" O"))</f>
        <v/>
      </c>
    </row>
    <row r="41" spans="1:8" x14ac:dyDescent="0.2">
      <c r="A41" s="17">
        <v>38</v>
      </c>
      <c r="B41" s="55"/>
      <c r="C41" s="55"/>
      <c r="D41" s="55"/>
      <c r="E41" s="67" t="str">
        <f>IF(ISBLANK('UTM&gt;LLh'!B41),"",script2!AB39)</f>
        <v/>
      </c>
      <c r="F41" s="67" t="str">
        <f>IF(ISBLANK('UTM&gt;LLh'!B41),"",script2!AC39)</f>
        <v/>
      </c>
      <c r="G41" s="100" t="str">
        <f>IF(ISBLANK('UTM&gt;LLh'!B41),"",CONCATENATE(script2!AD39,"º  ",script2!AE39,"'  ",FIXED(script2!AF39,6),""" N"))</f>
        <v/>
      </c>
      <c r="H41" s="100" t="str">
        <f>IF(ISBLANK('UTM&gt;LLh'!B41),"",CONCATENATE(script2!AH39,"º  ",script2!AI39,"'  ",FIXED(script2!AJ39,6),""" O"))</f>
        <v/>
      </c>
    </row>
    <row r="42" spans="1:8" x14ac:dyDescent="0.2">
      <c r="A42" s="17">
        <v>39</v>
      </c>
      <c r="B42" s="55"/>
      <c r="C42" s="55"/>
      <c r="D42" s="55"/>
      <c r="E42" s="67" t="str">
        <f>IF(ISBLANK('UTM&gt;LLh'!B42),"",script2!AB40)</f>
        <v/>
      </c>
      <c r="F42" s="67" t="str">
        <f>IF(ISBLANK('UTM&gt;LLh'!B42),"",script2!AC40)</f>
        <v/>
      </c>
      <c r="G42" s="100" t="str">
        <f>IF(ISBLANK('UTM&gt;LLh'!B42),"",CONCATENATE(script2!AD40,"º  ",script2!AE40,"'  ",FIXED(script2!AF40,6),""" N"))</f>
        <v/>
      </c>
      <c r="H42" s="100" t="str">
        <f>IF(ISBLANK('UTM&gt;LLh'!B42),"",CONCATENATE(script2!AH40,"º  ",script2!AI40,"'  ",FIXED(script2!AJ40,6),""" O"))</f>
        <v/>
      </c>
    </row>
    <row r="43" spans="1:8" x14ac:dyDescent="0.2">
      <c r="A43" s="17">
        <v>40</v>
      </c>
      <c r="B43" s="55"/>
      <c r="C43" s="55"/>
      <c r="D43" s="55"/>
      <c r="E43" s="67" t="str">
        <f>IF(ISBLANK('UTM&gt;LLh'!B43),"",script2!AB41)</f>
        <v/>
      </c>
      <c r="F43" s="67" t="str">
        <f>IF(ISBLANK('UTM&gt;LLh'!B43),"",script2!AC41)</f>
        <v/>
      </c>
      <c r="G43" s="100" t="str">
        <f>IF(ISBLANK('UTM&gt;LLh'!B43),"",CONCATENATE(script2!AD41,"º  ",script2!AE41,"'  ",FIXED(script2!AF41,6),""" N"))</f>
        <v/>
      </c>
      <c r="H43" s="100" t="str">
        <f>IF(ISBLANK('UTM&gt;LLh'!B43),"",CONCATENATE(script2!AH41,"º  ",script2!AI41,"'  ",FIXED(script2!AJ41,6),""" O"))</f>
        <v/>
      </c>
    </row>
    <row r="44" spans="1:8" x14ac:dyDescent="0.2">
      <c r="A44" s="17">
        <v>41</v>
      </c>
      <c r="B44" s="55"/>
      <c r="C44" s="55"/>
      <c r="D44" s="55"/>
      <c r="E44" s="67" t="str">
        <f>IF(ISBLANK('UTM&gt;LLh'!B44),"",script2!AB42)</f>
        <v/>
      </c>
      <c r="F44" s="67" t="str">
        <f>IF(ISBLANK('UTM&gt;LLh'!B44),"",script2!AC42)</f>
        <v/>
      </c>
      <c r="G44" s="100" t="str">
        <f>IF(ISBLANK('UTM&gt;LLh'!B44),"",CONCATENATE(script2!AD42,"º  ",script2!AE42,"'  ",FIXED(script2!AF42,6),""" N"))</f>
        <v/>
      </c>
      <c r="H44" s="100" t="str">
        <f>IF(ISBLANK('UTM&gt;LLh'!B44),"",CONCATENATE(script2!AH42,"º  ",script2!AI42,"'  ",FIXED(script2!AJ42,6),""" O"))</f>
        <v/>
      </c>
    </row>
    <row r="45" spans="1:8" x14ac:dyDescent="0.2">
      <c r="A45" s="17">
        <v>42</v>
      </c>
      <c r="B45" s="55"/>
      <c r="C45" s="55"/>
      <c r="D45" s="55"/>
      <c r="E45" s="67" t="str">
        <f>IF(ISBLANK('UTM&gt;LLh'!B45),"",script2!AB43)</f>
        <v/>
      </c>
      <c r="F45" s="67" t="str">
        <f>IF(ISBLANK('UTM&gt;LLh'!B45),"",script2!AC43)</f>
        <v/>
      </c>
      <c r="G45" s="100" t="str">
        <f>IF(ISBLANK('UTM&gt;LLh'!B45),"",CONCATENATE(script2!AD43,"º  ",script2!AE43,"'  ",FIXED(script2!AF43,6),""" N"))</f>
        <v/>
      </c>
      <c r="H45" s="100" t="str">
        <f>IF(ISBLANK('UTM&gt;LLh'!B45),"",CONCATENATE(script2!AH43,"º  ",script2!AI43,"'  ",FIXED(script2!AJ43,6),""" O"))</f>
        <v/>
      </c>
    </row>
    <row r="46" spans="1:8" x14ac:dyDescent="0.2">
      <c r="A46" s="17">
        <v>43</v>
      </c>
      <c r="B46" s="55"/>
      <c r="C46" s="55"/>
      <c r="D46" s="55"/>
      <c r="E46" s="67" t="str">
        <f>IF(ISBLANK('UTM&gt;LLh'!B46),"",script2!AB44)</f>
        <v/>
      </c>
      <c r="F46" s="67" t="str">
        <f>IF(ISBLANK('UTM&gt;LLh'!B46),"",script2!AC44)</f>
        <v/>
      </c>
      <c r="G46" s="100" t="str">
        <f>IF(ISBLANK('UTM&gt;LLh'!B46),"",CONCATENATE(script2!AD44,"º  ",script2!AE44,"'  ",FIXED(script2!AF44,6),""" N"))</f>
        <v/>
      </c>
      <c r="H46" s="100" t="str">
        <f>IF(ISBLANK('UTM&gt;LLh'!B46),"",CONCATENATE(script2!AH44,"º  ",script2!AI44,"'  ",FIXED(script2!AJ44,6),""" O"))</f>
        <v/>
      </c>
    </row>
    <row r="47" spans="1:8" x14ac:dyDescent="0.2">
      <c r="A47" s="17">
        <v>44</v>
      </c>
      <c r="B47" s="55"/>
      <c r="C47" s="55"/>
      <c r="D47" s="55"/>
      <c r="E47" s="67" t="str">
        <f>IF(ISBLANK('UTM&gt;LLh'!B47),"",script2!AB45)</f>
        <v/>
      </c>
      <c r="F47" s="67" t="str">
        <f>IF(ISBLANK('UTM&gt;LLh'!B47),"",script2!AC45)</f>
        <v/>
      </c>
      <c r="G47" s="100" t="str">
        <f>IF(ISBLANK('UTM&gt;LLh'!B47),"",CONCATENATE(script2!AD45,"º  ",script2!AE45,"'  ",FIXED(script2!AF45,6),""" N"))</f>
        <v/>
      </c>
      <c r="H47" s="100" t="str">
        <f>IF(ISBLANK('UTM&gt;LLh'!B47),"",CONCATENATE(script2!AH45,"º  ",script2!AI45,"'  ",FIXED(script2!AJ45,6),""" O"))</f>
        <v/>
      </c>
    </row>
    <row r="48" spans="1:8" x14ac:dyDescent="0.2">
      <c r="A48" s="17">
        <v>45</v>
      </c>
      <c r="B48" s="55"/>
      <c r="C48" s="55"/>
      <c r="D48" s="55"/>
      <c r="E48" s="67" t="str">
        <f>IF(ISBLANK('UTM&gt;LLh'!B48),"",script2!AB46)</f>
        <v/>
      </c>
      <c r="F48" s="67" t="str">
        <f>IF(ISBLANK('UTM&gt;LLh'!B48),"",script2!AC46)</f>
        <v/>
      </c>
      <c r="G48" s="100" t="str">
        <f>IF(ISBLANK('UTM&gt;LLh'!B48),"",CONCATENATE(script2!AD46,"º  ",script2!AE46,"'  ",FIXED(script2!AF46,6),""" N"))</f>
        <v/>
      </c>
      <c r="H48" s="100" t="str">
        <f>IF(ISBLANK('UTM&gt;LLh'!B48),"",CONCATENATE(script2!AH46,"º  ",script2!AI46,"'  ",FIXED(script2!AJ46,6),""" O"))</f>
        <v/>
      </c>
    </row>
    <row r="49" spans="1:8" x14ac:dyDescent="0.2">
      <c r="A49" s="17">
        <v>46</v>
      </c>
      <c r="B49" s="55"/>
      <c r="C49" s="55"/>
      <c r="D49" s="55"/>
      <c r="E49" s="67" t="str">
        <f>IF(ISBLANK('UTM&gt;LLh'!B49),"",script2!AB47)</f>
        <v/>
      </c>
      <c r="F49" s="67" t="str">
        <f>IF(ISBLANK('UTM&gt;LLh'!B49),"",script2!AC47)</f>
        <v/>
      </c>
      <c r="G49" s="100" t="str">
        <f>IF(ISBLANK('UTM&gt;LLh'!B49),"",CONCATENATE(script2!AD47,"º  ",script2!AE47,"'  ",FIXED(script2!AF47,6),""" N"))</f>
        <v/>
      </c>
      <c r="H49" s="100" t="str">
        <f>IF(ISBLANK('UTM&gt;LLh'!B49),"",CONCATENATE(script2!AH47,"º  ",script2!AI47,"'  ",FIXED(script2!AJ47,6),""" O"))</f>
        <v/>
      </c>
    </row>
    <row r="50" spans="1:8" x14ac:dyDescent="0.2">
      <c r="A50" s="17">
        <v>47</v>
      </c>
      <c r="B50" s="55"/>
      <c r="C50" s="55"/>
      <c r="D50" s="55"/>
      <c r="E50" s="67" t="str">
        <f>IF(ISBLANK('UTM&gt;LLh'!B50),"",script2!AB48)</f>
        <v/>
      </c>
      <c r="F50" s="67" t="str">
        <f>IF(ISBLANK('UTM&gt;LLh'!B50),"",script2!AC48)</f>
        <v/>
      </c>
      <c r="G50" s="100" t="str">
        <f>IF(ISBLANK('UTM&gt;LLh'!B50),"",CONCATENATE(script2!AD48,"º  ",script2!AE48,"'  ",FIXED(script2!AF48,6),""" N"))</f>
        <v/>
      </c>
      <c r="H50" s="100" t="str">
        <f>IF(ISBLANK('UTM&gt;LLh'!B50),"",CONCATENATE(script2!AH48,"º  ",script2!AI48,"'  ",FIXED(script2!AJ48,6),""" O"))</f>
        <v/>
      </c>
    </row>
    <row r="51" spans="1:8" x14ac:dyDescent="0.2">
      <c r="A51" s="17">
        <v>48</v>
      </c>
      <c r="B51" s="55"/>
      <c r="C51" s="55"/>
      <c r="D51" s="55"/>
      <c r="E51" s="67" t="str">
        <f>IF(ISBLANK('UTM&gt;LLh'!B51),"",script2!AB49)</f>
        <v/>
      </c>
      <c r="F51" s="67" t="str">
        <f>IF(ISBLANK('UTM&gt;LLh'!B51),"",script2!AC49)</f>
        <v/>
      </c>
      <c r="G51" s="100" t="str">
        <f>IF(ISBLANK('UTM&gt;LLh'!B51),"",CONCATENATE(script2!AD49,"º  ",script2!AE49,"'  ",FIXED(script2!AF49,6),""" N"))</f>
        <v/>
      </c>
      <c r="H51" s="100" t="str">
        <f>IF(ISBLANK('UTM&gt;LLh'!B51),"",CONCATENATE(script2!AH49,"º  ",script2!AI49,"'  ",FIXED(script2!AJ49,6),""" O"))</f>
        <v/>
      </c>
    </row>
    <row r="52" spans="1:8" x14ac:dyDescent="0.2">
      <c r="A52" s="17">
        <v>49</v>
      </c>
      <c r="B52" s="55"/>
      <c r="C52" s="55"/>
      <c r="D52" s="55"/>
      <c r="E52" s="67" t="str">
        <f>IF(ISBLANK('UTM&gt;LLh'!B52),"",script2!AB50)</f>
        <v/>
      </c>
      <c r="F52" s="67" t="str">
        <f>IF(ISBLANK('UTM&gt;LLh'!B52),"",script2!AC50)</f>
        <v/>
      </c>
      <c r="G52" s="100" t="str">
        <f>IF(ISBLANK('UTM&gt;LLh'!B52),"",CONCATENATE(script2!AD50,"º  ",script2!AE50,"'  ",FIXED(script2!AF50,6),""" N"))</f>
        <v/>
      </c>
      <c r="H52" s="100" t="str">
        <f>IF(ISBLANK('UTM&gt;LLh'!B52),"",CONCATENATE(script2!AH50,"º  ",script2!AI50,"'  ",FIXED(script2!AJ50,6),""" O"))</f>
        <v/>
      </c>
    </row>
    <row r="53" spans="1:8" x14ac:dyDescent="0.2">
      <c r="A53" s="17">
        <v>50</v>
      </c>
      <c r="B53" s="55"/>
      <c r="C53" s="55"/>
      <c r="D53" s="55"/>
      <c r="E53" s="67" t="str">
        <f>IF(ISBLANK('UTM&gt;LLh'!B53),"",script2!AB51)</f>
        <v/>
      </c>
      <c r="F53" s="67" t="str">
        <f>IF(ISBLANK('UTM&gt;LLh'!B53),"",script2!AC51)</f>
        <v/>
      </c>
      <c r="G53" s="100" t="str">
        <f>IF(ISBLANK('UTM&gt;LLh'!B53),"",CONCATENATE(script2!AD51,"º  ",script2!AE51,"'  ",FIXED(script2!AF51,6),""" N"))</f>
        <v/>
      </c>
      <c r="H53" s="100" t="str">
        <f>IF(ISBLANK('UTM&gt;LLh'!B53),"",CONCATENATE(script2!AH51,"º  ",script2!AI51,"'  ",FIXED(script2!AJ51,6),""" O"))</f>
        <v/>
      </c>
    </row>
    <row r="54" spans="1:8" x14ac:dyDescent="0.2">
      <c r="A54" s="17">
        <v>51</v>
      </c>
      <c r="B54" s="55"/>
      <c r="C54" s="55"/>
      <c r="D54" s="55"/>
      <c r="E54" s="67" t="str">
        <f>IF(ISBLANK('UTM&gt;LLh'!B54),"",script2!AB52)</f>
        <v/>
      </c>
      <c r="F54" s="67" t="str">
        <f>IF(ISBLANK('UTM&gt;LLh'!B54),"",script2!AC52)</f>
        <v/>
      </c>
      <c r="G54" s="100" t="str">
        <f>IF(ISBLANK('UTM&gt;LLh'!B54),"",CONCATENATE(script2!AD52,"º  ",script2!AE52,"'  ",FIXED(script2!AF52,6),""" N"))</f>
        <v/>
      </c>
      <c r="H54" s="100" t="str">
        <f>IF(ISBLANK('UTM&gt;LLh'!B54),"",CONCATENATE(script2!AH52,"º  ",script2!AI52,"'  ",FIXED(script2!AJ52,6),""" O"))</f>
        <v/>
      </c>
    </row>
    <row r="55" spans="1:8" x14ac:dyDescent="0.2">
      <c r="A55" s="17">
        <v>52</v>
      </c>
      <c r="B55" s="55"/>
      <c r="C55" s="55"/>
      <c r="D55" s="55"/>
      <c r="E55" s="67" t="str">
        <f>IF(ISBLANK('UTM&gt;LLh'!B55),"",script2!AB53)</f>
        <v/>
      </c>
      <c r="F55" s="67" t="str">
        <f>IF(ISBLANK('UTM&gt;LLh'!B55),"",script2!AC53)</f>
        <v/>
      </c>
      <c r="G55" s="100" t="str">
        <f>IF(ISBLANK('UTM&gt;LLh'!B55),"",CONCATENATE(script2!AD53,"º  ",script2!AE53,"'  ",FIXED(script2!AF53,6),""" N"))</f>
        <v/>
      </c>
      <c r="H55" s="100" t="str">
        <f>IF(ISBLANK('UTM&gt;LLh'!B55),"",CONCATENATE(script2!AH53,"º  ",script2!AI53,"'  ",FIXED(script2!AJ53,6),""" O"))</f>
        <v/>
      </c>
    </row>
    <row r="56" spans="1:8" x14ac:dyDescent="0.2">
      <c r="A56" s="17">
        <v>53</v>
      </c>
      <c r="B56" s="55"/>
      <c r="C56" s="55"/>
      <c r="D56" s="55"/>
      <c r="E56" s="67" t="str">
        <f>IF(ISBLANK('UTM&gt;LLh'!B56),"",script2!AB54)</f>
        <v/>
      </c>
      <c r="F56" s="67" t="str">
        <f>IF(ISBLANK('UTM&gt;LLh'!B56),"",script2!AC54)</f>
        <v/>
      </c>
      <c r="G56" s="100" t="str">
        <f>IF(ISBLANK('UTM&gt;LLh'!B56),"",CONCATENATE(script2!AD54,"º  ",script2!AE54,"'  ",FIXED(script2!AF54,6),""" N"))</f>
        <v/>
      </c>
      <c r="H56" s="100" t="str">
        <f>IF(ISBLANK('UTM&gt;LLh'!B56),"",CONCATENATE(script2!AH54,"º  ",script2!AI54,"'  ",FIXED(script2!AJ54,6),""" O"))</f>
        <v/>
      </c>
    </row>
    <row r="57" spans="1:8" x14ac:dyDescent="0.2">
      <c r="A57" s="17">
        <v>54</v>
      </c>
      <c r="B57" s="55"/>
      <c r="C57" s="55"/>
      <c r="D57" s="55"/>
      <c r="E57" s="67" t="str">
        <f>IF(ISBLANK('UTM&gt;LLh'!B57),"",script2!AB55)</f>
        <v/>
      </c>
      <c r="F57" s="67" t="str">
        <f>IF(ISBLANK('UTM&gt;LLh'!B57),"",script2!AC55)</f>
        <v/>
      </c>
      <c r="G57" s="100" t="str">
        <f>IF(ISBLANK('UTM&gt;LLh'!B57),"",CONCATENATE(script2!AD55,"º  ",script2!AE55,"'  ",FIXED(script2!AF55,6),""" N"))</f>
        <v/>
      </c>
      <c r="H57" s="100" t="str">
        <f>IF(ISBLANK('UTM&gt;LLh'!B57),"",CONCATENATE(script2!AH55,"º  ",script2!AI55,"'  ",FIXED(script2!AJ55,6),""" O"))</f>
        <v/>
      </c>
    </row>
    <row r="58" spans="1:8" x14ac:dyDescent="0.2">
      <c r="A58" s="17">
        <v>55</v>
      </c>
      <c r="B58" s="55"/>
      <c r="C58" s="55"/>
      <c r="D58" s="55"/>
      <c r="E58" s="67" t="str">
        <f>IF(ISBLANK('UTM&gt;LLh'!B58),"",script2!AB56)</f>
        <v/>
      </c>
      <c r="F58" s="67" t="str">
        <f>IF(ISBLANK('UTM&gt;LLh'!B58),"",script2!AC56)</f>
        <v/>
      </c>
      <c r="G58" s="100" t="str">
        <f>IF(ISBLANK('UTM&gt;LLh'!B58),"",CONCATENATE(script2!AD56,"º  ",script2!AE56,"'  ",FIXED(script2!AF56,6),""" N"))</f>
        <v/>
      </c>
      <c r="H58" s="100" t="str">
        <f>IF(ISBLANK('UTM&gt;LLh'!B58),"",CONCATENATE(script2!AH56,"º  ",script2!AI56,"'  ",FIXED(script2!AJ56,6),""" O"))</f>
        <v/>
      </c>
    </row>
    <row r="59" spans="1:8" x14ac:dyDescent="0.2">
      <c r="A59" s="17">
        <v>56</v>
      </c>
      <c r="B59" s="55"/>
      <c r="C59" s="55"/>
      <c r="D59" s="55"/>
      <c r="E59" s="67" t="str">
        <f>IF(ISBLANK('UTM&gt;LLh'!B59),"",script2!AB57)</f>
        <v/>
      </c>
      <c r="F59" s="67" t="str">
        <f>IF(ISBLANK('UTM&gt;LLh'!B59),"",script2!AC57)</f>
        <v/>
      </c>
      <c r="G59" s="100" t="str">
        <f>IF(ISBLANK('UTM&gt;LLh'!B59),"",CONCATENATE(script2!AD57,"º  ",script2!AE57,"'  ",FIXED(script2!AF57,6),""" N"))</f>
        <v/>
      </c>
      <c r="H59" s="100" t="str">
        <f>IF(ISBLANK('UTM&gt;LLh'!B59),"",CONCATENATE(script2!AH57,"º  ",script2!AI57,"'  ",FIXED(script2!AJ57,6),""" O"))</f>
        <v/>
      </c>
    </row>
    <row r="60" spans="1:8" x14ac:dyDescent="0.2">
      <c r="A60" s="17">
        <v>57</v>
      </c>
      <c r="B60" s="55"/>
      <c r="C60" s="55"/>
      <c r="D60" s="55"/>
      <c r="E60" s="67" t="str">
        <f>IF(ISBLANK('UTM&gt;LLh'!B60),"",script2!AB58)</f>
        <v/>
      </c>
      <c r="F60" s="67" t="str">
        <f>IF(ISBLANK('UTM&gt;LLh'!B60),"",script2!AC58)</f>
        <v/>
      </c>
      <c r="G60" s="100" t="str">
        <f>IF(ISBLANK('UTM&gt;LLh'!B60),"",CONCATENATE(script2!AD58,"º  ",script2!AE58,"'  ",FIXED(script2!AF58,6),""" N"))</f>
        <v/>
      </c>
      <c r="H60" s="100" t="str">
        <f>IF(ISBLANK('UTM&gt;LLh'!B60),"",CONCATENATE(script2!AH58,"º  ",script2!AI58,"'  ",FIXED(script2!AJ58,6),""" O"))</f>
        <v/>
      </c>
    </row>
    <row r="61" spans="1:8" x14ac:dyDescent="0.2">
      <c r="A61" s="17">
        <v>58</v>
      </c>
      <c r="B61" s="55"/>
      <c r="C61" s="55"/>
      <c r="D61" s="55"/>
      <c r="E61" s="67" t="str">
        <f>IF(ISBLANK('UTM&gt;LLh'!B61),"",script2!AB59)</f>
        <v/>
      </c>
      <c r="F61" s="67" t="str">
        <f>IF(ISBLANK('UTM&gt;LLh'!B61),"",script2!AC59)</f>
        <v/>
      </c>
      <c r="G61" s="100" t="str">
        <f>IF(ISBLANK('UTM&gt;LLh'!B61),"",CONCATENATE(script2!AD59,"º  ",script2!AE59,"'  ",FIXED(script2!AF59,6),""" N"))</f>
        <v/>
      </c>
      <c r="H61" s="100" t="str">
        <f>IF(ISBLANK('UTM&gt;LLh'!B61),"",CONCATENATE(script2!AH59,"º  ",script2!AI59,"'  ",FIXED(script2!AJ59,6),""" O"))</f>
        <v/>
      </c>
    </row>
    <row r="62" spans="1:8" x14ac:dyDescent="0.2">
      <c r="A62" s="17">
        <v>59</v>
      </c>
      <c r="B62" s="55"/>
      <c r="C62" s="55"/>
      <c r="D62" s="55"/>
      <c r="E62" s="67" t="str">
        <f>IF(ISBLANK('UTM&gt;LLh'!B62),"",script2!AB60)</f>
        <v/>
      </c>
      <c r="F62" s="67" t="str">
        <f>IF(ISBLANK('UTM&gt;LLh'!B62),"",script2!AC60)</f>
        <v/>
      </c>
      <c r="G62" s="100" t="str">
        <f>IF(ISBLANK('UTM&gt;LLh'!B62),"",CONCATENATE(script2!AD60,"º  ",script2!AE60,"'  ",FIXED(script2!AF60,6),""" N"))</f>
        <v/>
      </c>
      <c r="H62" s="100" t="str">
        <f>IF(ISBLANK('UTM&gt;LLh'!B62),"",CONCATENATE(script2!AH60,"º  ",script2!AI60,"'  ",FIXED(script2!AJ60,6),""" O"))</f>
        <v/>
      </c>
    </row>
    <row r="63" spans="1:8" x14ac:dyDescent="0.2">
      <c r="A63" s="17">
        <v>60</v>
      </c>
      <c r="B63" s="55"/>
      <c r="C63" s="55"/>
      <c r="D63" s="55"/>
      <c r="E63" s="67" t="str">
        <f>IF(ISBLANK('UTM&gt;LLh'!B63),"",script2!AB61)</f>
        <v/>
      </c>
      <c r="F63" s="67" t="str">
        <f>IF(ISBLANK('UTM&gt;LLh'!B63),"",script2!AC61)</f>
        <v/>
      </c>
      <c r="G63" s="100" t="str">
        <f>IF(ISBLANK('UTM&gt;LLh'!B63),"",CONCATENATE(script2!AD61,"º  ",script2!AE61,"'  ",FIXED(script2!AF61,6),""" N"))</f>
        <v/>
      </c>
      <c r="H63" s="100" t="str">
        <f>IF(ISBLANK('UTM&gt;LLh'!B63),"",CONCATENATE(script2!AH61,"º  ",script2!AI61,"'  ",FIXED(script2!AJ61,6),""" O"))</f>
        <v/>
      </c>
    </row>
    <row r="64" spans="1:8" x14ac:dyDescent="0.2">
      <c r="A64" s="17">
        <v>61</v>
      </c>
      <c r="B64" s="55"/>
      <c r="C64" s="55"/>
      <c r="D64" s="55"/>
      <c r="E64" s="67" t="str">
        <f>IF(ISBLANK('UTM&gt;LLh'!B64),"",script2!AB62)</f>
        <v/>
      </c>
      <c r="F64" s="67" t="str">
        <f>IF(ISBLANK('UTM&gt;LLh'!B64),"",script2!AC62)</f>
        <v/>
      </c>
      <c r="G64" s="100" t="str">
        <f>IF(ISBLANK('UTM&gt;LLh'!B64),"",CONCATENATE(script2!AD62,"º  ",script2!AE62,"'  ",FIXED(script2!AF62,6),""" N"))</f>
        <v/>
      </c>
      <c r="H64" s="100" t="str">
        <f>IF(ISBLANK('UTM&gt;LLh'!B64),"",CONCATENATE(script2!AH62,"º  ",script2!AI62,"'  ",FIXED(script2!AJ62,6),""" O"))</f>
        <v/>
      </c>
    </row>
    <row r="65" spans="1:8" x14ac:dyDescent="0.2">
      <c r="A65" s="17">
        <v>62</v>
      </c>
      <c r="B65" s="55"/>
      <c r="C65" s="55"/>
      <c r="D65" s="55"/>
      <c r="E65" s="67" t="str">
        <f>IF(ISBLANK('UTM&gt;LLh'!B65),"",script2!AB63)</f>
        <v/>
      </c>
      <c r="F65" s="67" t="str">
        <f>IF(ISBLANK('UTM&gt;LLh'!B65),"",script2!AC63)</f>
        <v/>
      </c>
      <c r="G65" s="100" t="str">
        <f>IF(ISBLANK('UTM&gt;LLh'!B65),"",CONCATENATE(script2!AD63,"º  ",script2!AE63,"'  ",FIXED(script2!AF63,6),""" N"))</f>
        <v/>
      </c>
      <c r="H65" s="100" t="str">
        <f>IF(ISBLANK('UTM&gt;LLh'!B65),"",CONCATENATE(script2!AH63,"º  ",script2!AI63,"'  ",FIXED(script2!AJ63,6),""" O"))</f>
        <v/>
      </c>
    </row>
    <row r="66" spans="1:8" x14ac:dyDescent="0.2">
      <c r="A66" s="17">
        <v>63</v>
      </c>
      <c r="B66" s="55"/>
      <c r="C66" s="55"/>
      <c r="D66" s="55"/>
      <c r="E66" s="67" t="str">
        <f>IF(ISBLANK('UTM&gt;LLh'!B66),"",script2!AB64)</f>
        <v/>
      </c>
      <c r="F66" s="67" t="str">
        <f>IF(ISBLANK('UTM&gt;LLh'!B66),"",script2!AC64)</f>
        <v/>
      </c>
      <c r="G66" s="100" t="str">
        <f>IF(ISBLANK('UTM&gt;LLh'!B66),"",CONCATENATE(script2!AD64,"º  ",script2!AE64,"'  ",FIXED(script2!AF64,6),""" N"))</f>
        <v/>
      </c>
      <c r="H66" s="100" t="str">
        <f>IF(ISBLANK('UTM&gt;LLh'!B66),"",CONCATENATE(script2!AH64,"º  ",script2!AI64,"'  ",FIXED(script2!AJ64,6),""" O"))</f>
        <v/>
      </c>
    </row>
    <row r="67" spans="1:8" x14ac:dyDescent="0.2">
      <c r="A67" s="17">
        <v>64</v>
      </c>
      <c r="B67" s="55"/>
      <c r="C67" s="55"/>
      <c r="D67" s="55"/>
      <c r="E67" s="67" t="str">
        <f>IF(ISBLANK('UTM&gt;LLh'!B67),"",script2!AB65)</f>
        <v/>
      </c>
      <c r="F67" s="67" t="str">
        <f>IF(ISBLANK('UTM&gt;LLh'!B67),"",script2!AC65)</f>
        <v/>
      </c>
      <c r="G67" s="100" t="str">
        <f>IF(ISBLANK('UTM&gt;LLh'!B67),"",CONCATENATE(script2!AD65,"º  ",script2!AE65,"'  ",FIXED(script2!AF65,6),""" N"))</f>
        <v/>
      </c>
      <c r="H67" s="100" t="str">
        <f>IF(ISBLANK('UTM&gt;LLh'!B67),"",CONCATENATE(script2!AH65,"º  ",script2!AI65,"'  ",FIXED(script2!AJ65,6),""" O"))</f>
        <v/>
      </c>
    </row>
    <row r="68" spans="1:8" x14ac:dyDescent="0.2">
      <c r="A68" s="17">
        <v>65</v>
      </c>
      <c r="B68" s="55"/>
      <c r="C68" s="55"/>
      <c r="D68" s="55"/>
      <c r="E68" s="67" t="str">
        <f>IF(ISBLANK('UTM&gt;LLh'!B68),"",script2!AB66)</f>
        <v/>
      </c>
      <c r="F68" s="67" t="str">
        <f>IF(ISBLANK('UTM&gt;LLh'!B68),"",script2!AC66)</f>
        <v/>
      </c>
      <c r="G68" s="100" t="str">
        <f>IF(ISBLANK('UTM&gt;LLh'!B68),"",CONCATENATE(script2!AD66,"º  ",script2!AE66,"'  ",FIXED(script2!AF66,6),""" N"))</f>
        <v/>
      </c>
      <c r="H68" s="100" t="str">
        <f>IF(ISBLANK('UTM&gt;LLh'!B68),"",CONCATENATE(script2!AH66,"º  ",script2!AI66,"'  ",FIXED(script2!AJ66,6),""" O"))</f>
        <v/>
      </c>
    </row>
    <row r="69" spans="1:8" x14ac:dyDescent="0.2">
      <c r="A69" s="17">
        <v>66</v>
      </c>
      <c r="B69" s="55"/>
      <c r="C69" s="55"/>
      <c r="D69" s="55"/>
      <c r="E69" s="67" t="str">
        <f>IF(ISBLANK('UTM&gt;LLh'!B69),"",script2!AB67)</f>
        <v/>
      </c>
      <c r="F69" s="67" t="str">
        <f>IF(ISBLANK('UTM&gt;LLh'!B69),"",script2!AC67)</f>
        <v/>
      </c>
      <c r="G69" s="100" t="str">
        <f>IF(ISBLANK('UTM&gt;LLh'!B69),"",CONCATENATE(script2!AD67,"º  ",script2!AE67,"'  ",FIXED(script2!AF67,6),""" N"))</f>
        <v/>
      </c>
      <c r="H69" s="100" t="str">
        <f>IF(ISBLANK('UTM&gt;LLh'!B69),"",CONCATENATE(script2!AH67,"º  ",script2!AI67,"'  ",FIXED(script2!AJ67,6),""" O"))</f>
        <v/>
      </c>
    </row>
    <row r="70" spans="1:8" x14ac:dyDescent="0.2">
      <c r="A70" s="17">
        <v>67</v>
      </c>
      <c r="B70" s="55"/>
      <c r="C70" s="55"/>
      <c r="D70" s="55"/>
      <c r="E70" s="67" t="str">
        <f>IF(ISBLANK('UTM&gt;LLh'!B70),"",script2!AB68)</f>
        <v/>
      </c>
      <c r="F70" s="67" t="str">
        <f>IF(ISBLANK('UTM&gt;LLh'!B70),"",script2!AC68)</f>
        <v/>
      </c>
      <c r="G70" s="100" t="str">
        <f>IF(ISBLANK('UTM&gt;LLh'!B70),"",CONCATENATE(script2!AD68,"º  ",script2!AE68,"'  ",FIXED(script2!AF68,6),""" N"))</f>
        <v/>
      </c>
      <c r="H70" s="100" t="str">
        <f>IF(ISBLANK('UTM&gt;LLh'!B70),"",CONCATENATE(script2!AH68,"º  ",script2!AI68,"'  ",FIXED(script2!AJ68,6),""" O"))</f>
        <v/>
      </c>
    </row>
    <row r="71" spans="1:8" x14ac:dyDescent="0.2">
      <c r="A71" s="17">
        <v>68</v>
      </c>
      <c r="B71" s="55"/>
      <c r="C71" s="55"/>
      <c r="D71" s="55"/>
      <c r="E71" s="67" t="str">
        <f>IF(ISBLANK('UTM&gt;LLh'!B71),"",script2!AB69)</f>
        <v/>
      </c>
      <c r="F71" s="67" t="str">
        <f>IF(ISBLANK('UTM&gt;LLh'!B71),"",script2!AC69)</f>
        <v/>
      </c>
      <c r="G71" s="100" t="str">
        <f>IF(ISBLANK('UTM&gt;LLh'!B71),"",CONCATENATE(script2!AD69,"º  ",script2!AE69,"'  ",FIXED(script2!AF69,6),""" N"))</f>
        <v/>
      </c>
      <c r="H71" s="100" t="str">
        <f>IF(ISBLANK('UTM&gt;LLh'!B71),"",CONCATENATE(script2!AH69,"º  ",script2!AI69,"'  ",FIXED(script2!AJ69,6),""" O"))</f>
        <v/>
      </c>
    </row>
    <row r="72" spans="1:8" x14ac:dyDescent="0.2">
      <c r="A72" s="17">
        <v>69</v>
      </c>
      <c r="B72" s="55"/>
      <c r="C72" s="55"/>
      <c r="D72" s="55"/>
      <c r="E72" s="67" t="str">
        <f>IF(ISBLANK('UTM&gt;LLh'!B72),"",script2!AB70)</f>
        <v/>
      </c>
      <c r="F72" s="67" t="str">
        <f>IF(ISBLANK('UTM&gt;LLh'!B72),"",script2!AC70)</f>
        <v/>
      </c>
      <c r="G72" s="100" t="str">
        <f>IF(ISBLANK('UTM&gt;LLh'!B72),"",CONCATENATE(script2!AD70,"º  ",script2!AE70,"'  ",FIXED(script2!AF70,6),""" N"))</f>
        <v/>
      </c>
      <c r="H72" s="100" t="str">
        <f>IF(ISBLANK('UTM&gt;LLh'!B72),"",CONCATENATE(script2!AH70,"º  ",script2!AI70,"'  ",FIXED(script2!AJ70,6),""" O"))</f>
        <v/>
      </c>
    </row>
    <row r="73" spans="1:8" x14ac:dyDescent="0.2">
      <c r="A73" s="17">
        <v>70</v>
      </c>
      <c r="B73" s="55"/>
      <c r="C73" s="55"/>
      <c r="D73" s="55"/>
      <c r="E73" s="67" t="str">
        <f>IF(ISBLANK('UTM&gt;LLh'!B73),"",script2!AB71)</f>
        <v/>
      </c>
      <c r="F73" s="67" t="str">
        <f>IF(ISBLANK('UTM&gt;LLh'!B73),"",script2!AC71)</f>
        <v/>
      </c>
      <c r="G73" s="100" t="str">
        <f>IF(ISBLANK('UTM&gt;LLh'!B73),"",CONCATENATE(script2!AD71,"º  ",script2!AE71,"'  ",FIXED(script2!AF71,6),""" N"))</f>
        <v/>
      </c>
      <c r="H73" s="100" t="str">
        <f>IF(ISBLANK('UTM&gt;LLh'!B73),"",CONCATENATE(script2!AH71,"º  ",script2!AI71,"'  ",FIXED(script2!AJ71,6),""" O"))</f>
        <v/>
      </c>
    </row>
    <row r="74" spans="1:8" x14ac:dyDescent="0.2">
      <c r="A74" s="17">
        <v>71</v>
      </c>
      <c r="B74" s="55"/>
      <c r="C74" s="55"/>
      <c r="D74" s="55"/>
      <c r="E74" s="67" t="str">
        <f>IF(ISBLANK('UTM&gt;LLh'!B74),"",script2!AB72)</f>
        <v/>
      </c>
      <c r="F74" s="67" t="str">
        <f>IF(ISBLANK('UTM&gt;LLh'!B74),"",script2!AC72)</f>
        <v/>
      </c>
      <c r="G74" s="100" t="str">
        <f>IF(ISBLANK('UTM&gt;LLh'!B74),"",CONCATENATE(script2!AD72,"º  ",script2!AE72,"'  ",FIXED(script2!AF72,6),""" N"))</f>
        <v/>
      </c>
      <c r="H74" s="100" t="str">
        <f>IF(ISBLANK('UTM&gt;LLh'!B74),"",CONCATENATE(script2!AH72,"º  ",script2!AI72,"'  ",FIXED(script2!AJ72,6),""" O"))</f>
        <v/>
      </c>
    </row>
    <row r="75" spans="1:8" x14ac:dyDescent="0.2">
      <c r="A75" s="17">
        <v>72</v>
      </c>
      <c r="B75" s="55"/>
      <c r="C75" s="55"/>
      <c r="D75" s="55"/>
      <c r="E75" s="67" t="str">
        <f>IF(ISBLANK('UTM&gt;LLh'!B75),"",script2!AB73)</f>
        <v/>
      </c>
      <c r="F75" s="67" t="str">
        <f>IF(ISBLANK('UTM&gt;LLh'!B75),"",script2!AC73)</f>
        <v/>
      </c>
      <c r="G75" s="100" t="str">
        <f>IF(ISBLANK('UTM&gt;LLh'!B75),"",CONCATENATE(script2!AD73,"º  ",script2!AE73,"'  ",FIXED(script2!AF73,6),""" N"))</f>
        <v/>
      </c>
      <c r="H75" s="100" t="str">
        <f>IF(ISBLANK('UTM&gt;LLh'!B75),"",CONCATENATE(script2!AH73,"º  ",script2!AI73,"'  ",FIXED(script2!AJ73,6),""" O"))</f>
        <v/>
      </c>
    </row>
    <row r="76" spans="1:8" x14ac:dyDescent="0.2">
      <c r="A76" s="17">
        <v>73</v>
      </c>
      <c r="B76" s="55"/>
      <c r="C76" s="55"/>
      <c r="D76" s="55"/>
      <c r="E76" s="67" t="str">
        <f>IF(ISBLANK('UTM&gt;LLh'!B76),"",script2!AB74)</f>
        <v/>
      </c>
      <c r="F76" s="67" t="str">
        <f>IF(ISBLANK('UTM&gt;LLh'!B76),"",script2!AC74)</f>
        <v/>
      </c>
      <c r="G76" s="100" t="str">
        <f>IF(ISBLANK('UTM&gt;LLh'!B76),"",CONCATENATE(script2!AD74,"º  ",script2!AE74,"'  ",FIXED(script2!AF74,6),""" N"))</f>
        <v/>
      </c>
      <c r="H76" s="100" t="str">
        <f>IF(ISBLANK('UTM&gt;LLh'!B76),"",CONCATENATE(script2!AH74,"º  ",script2!AI74,"'  ",FIXED(script2!AJ74,6),""" O"))</f>
        <v/>
      </c>
    </row>
    <row r="77" spans="1:8" x14ac:dyDescent="0.2">
      <c r="A77" s="17">
        <v>74</v>
      </c>
      <c r="B77" s="55"/>
      <c r="C77" s="55"/>
      <c r="D77" s="55"/>
      <c r="E77" s="67" t="str">
        <f>IF(ISBLANK('UTM&gt;LLh'!B77),"",script2!AB75)</f>
        <v/>
      </c>
      <c r="F77" s="67" t="str">
        <f>IF(ISBLANK('UTM&gt;LLh'!B77),"",script2!AC75)</f>
        <v/>
      </c>
      <c r="G77" s="100" t="str">
        <f>IF(ISBLANK('UTM&gt;LLh'!B77),"",CONCATENATE(script2!AD75,"º  ",script2!AE75,"'  ",FIXED(script2!AF75,6),""" N"))</f>
        <v/>
      </c>
      <c r="H77" s="100" t="str">
        <f>IF(ISBLANK('UTM&gt;LLh'!B77),"",CONCATENATE(script2!AH75,"º  ",script2!AI75,"'  ",FIXED(script2!AJ75,6),""" O"))</f>
        <v/>
      </c>
    </row>
    <row r="78" spans="1:8" x14ac:dyDescent="0.2">
      <c r="A78" s="17">
        <v>75</v>
      </c>
      <c r="B78" s="55"/>
      <c r="C78" s="55"/>
      <c r="D78" s="55"/>
      <c r="E78" s="67" t="str">
        <f>IF(ISBLANK('UTM&gt;LLh'!B78),"",script2!AB76)</f>
        <v/>
      </c>
      <c r="F78" s="67" t="str">
        <f>IF(ISBLANK('UTM&gt;LLh'!B78),"",script2!AC76)</f>
        <v/>
      </c>
      <c r="G78" s="100" t="str">
        <f>IF(ISBLANK('UTM&gt;LLh'!B78),"",CONCATENATE(script2!AD76,"º  ",script2!AE76,"'  ",FIXED(script2!AF76,6),""" N"))</f>
        <v/>
      </c>
      <c r="H78" s="100" t="str">
        <f>IF(ISBLANK('UTM&gt;LLh'!B78),"",CONCATENATE(script2!AH76,"º  ",script2!AI76,"'  ",FIXED(script2!AJ76,6),""" O"))</f>
        <v/>
      </c>
    </row>
    <row r="79" spans="1:8" x14ac:dyDescent="0.2">
      <c r="A79" s="17">
        <v>76</v>
      </c>
      <c r="B79" s="55"/>
      <c r="C79" s="55"/>
      <c r="D79" s="55"/>
      <c r="E79" s="67" t="str">
        <f>IF(ISBLANK('UTM&gt;LLh'!B79),"",script2!AB77)</f>
        <v/>
      </c>
      <c r="F79" s="67" t="str">
        <f>IF(ISBLANK('UTM&gt;LLh'!B79),"",script2!AC77)</f>
        <v/>
      </c>
      <c r="G79" s="100" t="str">
        <f>IF(ISBLANK('UTM&gt;LLh'!B79),"",CONCATENATE(script2!AD77,"º  ",script2!AE77,"'  ",FIXED(script2!AF77,6),""" N"))</f>
        <v/>
      </c>
      <c r="H79" s="100" t="str">
        <f>IF(ISBLANK('UTM&gt;LLh'!B79),"",CONCATENATE(script2!AH77,"º  ",script2!AI77,"'  ",FIXED(script2!AJ77,6),""" O"))</f>
        <v/>
      </c>
    </row>
    <row r="80" spans="1:8" x14ac:dyDescent="0.2">
      <c r="A80" s="17">
        <v>77</v>
      </c>
      <c r="B80" s="55"/>
      <c r="C80" s="55"/>
      <c r="D80" s="55"/>
      <c r="E80" s="67" t="str">
        <f>IF(ISBLANK('UTM&gt;LLh'!B80),"",script2!AB78)</f>
        <v/>
      </c>
      <c r="F80" s="67" t="str">
        <f>IF(ISBLANK('UTM&gt;LLh'!B80),"",script2!AC78)</f>
        <v/>
      </c>
      <c r="G80" s="100" t="str">
        <f>IF(ISBLANK('UTM&gt;LLh'!B80),"",CONCATENATE(script2!AD78,"º  ",script2!AE78,"'  ",FIXED(script2!AF78,6),""" N"))</f>
        <v/>
      </c>
      <c r="H80" s="100" t="str">
        <f>IF(ISBLANK('UTM&gt;LLh'!B80),"",CONCATENATE(script2!AH78,"º  ",script2!AI78,"'  ",FIXED(script2!AJ78,6),""" O"))</f>
        <v/>
      </c>
    </row>
    <row r="81" spans="1:8" x14ac:dyDescent="0.2">
      <c r="A81" s="17">
        <v>78</v>
      </c>
      <c r="B81" s="55"/>
      <c r="C81" s="55"/>
      <c r="D81" s="55"/>
      <c r="E81" s="67" t="str">
        <f>IF(ISBLANK('UTM&gt;LLh'!B81),"",script2!AB79)</f>
        <v/>
      </c>
      <c r="F81" s="67" t="str">
        <f>IF(ISBLANK('UTM&gt;LLh'!B81),"",script2!AC79)</f>
        <v/>
      </c>
      <c r="G81" s="100" t="str">
        <f>IF(ISBLANK('UTM&gt;LLh'!B81),"",CONCATENATE(script2!AD79,"º  ",script2!AE79,"'  ",FIXED(script2!AF79,6),""" N"))</f>
        <v/>
      </c>
      <c r="H81" s="100" t="str">
        <f>IF(ISBLANK('UTM&gt;LLh'!B81),"",CONCATENATE(script2!AH79,"º  ",script2!AI79,"'  ",FIXED(script2!AJ79,6),""" O"))</f>
        <v/>
      </c>
    </row>
    <row r="82" spans="1:8" x14ac:dyDescent="0.2">
      <c r="A82" s="17">
        <v>79</v>
      </c>
      <c r="B82" s="55"/>
      <c r="C82" s="55"/>
      <c r="D82" s="55"/>
      <c r="E82" s="67" t="str">
        <f>IF(ISBLANK('UTM&gt;LLh'!B82),"",script2!AB80)</f>
        <v/>
      </c>
      <c r="F82" s="67" t="str">
        <f>IF(ISBLANK('UTM&gt;LLh'!B82),"",script2!AC80)</f>
        <v/>
      </c>
      <c r="G82" s="100" t="str">
        <f>IF(ISBLANK('UTM&gt;LLh'!B82),"",CONCATENATE(script2!AD80,"º  ",script2!AE80,"'  ",FIXED(script2!AF80,6),""" N"))</f>
        <v/>
      </c>
      <c r="H82" s="100" t="str">
        <f>IF(ISBLANK('UTM&gt;LLh'!B82),"",CONCATENATE(script2!AH80,"º  ",script2!AI80,"'  ",FIXED(script2!AJ80,6),""" O"))</f>
        <v/>
      </c>
    </row>
    <row r="83" spans="1:8" x14ac:dyDescent="0.2">
      <c r="A83" s="17">
        <v>80</v>
      </c>
      <c r="B83" s="55"/>
      <c r="C83" s="55"/>
      <c r="D83" s="55"/>
      <c r="E83" s="67" t="str">
        <f>IF(ISBLANK('UTM&gt;LLh'!B83),"",script2!AB81)</f>
        <v/>
      </c>
      <c r="F83" s="67" t="str">
        <f>IF(ISBLANK('UTM&gt;LLh'!B83),"",script2!AC81)</f>
        <v/>
      </c>
      <c r="G83" s="100" t="str">
        <f>IF(ISBLANK('UTM&gt;LLh'!B83),"",CONCATENATE(script2!AD81,"º  ",script2!AE81,"'  ",FIXED(script2!AF81,6),""" N"))</f>
        <v/>
      </c>
      <c r="H83" s="100" t="str">
        <f>IF(ISBLANK('UTM&gt;LLh'!B83),"",CONCATENATE(script2!AH81,"º  ",script2!AI81,"'  ",FIXED(script2!AJ81,6),""" O"))</f>
        <v/>
      </c>
    </row>
    <row r="84" spans="1:8" x14ac:dyDescent="0.2">
      <c r="A84" s="17">
        <v>81</v>
      </c>
      <c r="B84" s="55"/>
      <c r="C84" s="55"/>
      <c r="D84" s="55"/>
      <c r="E84" s="67" t="str">
        <f>IF(ISBLANK('UTM&gt;LLh'!B84),"",script2!AB82)</f>
        <v/>
      </c>
      <c r="F84" s="67" t="str">
        <f>IF(ISBLANK('UTM&gt;LLh'!B84),"",script2!AC82)</f>
        <v/>
      </c>
      <c r="G84" s="100" t="str">
        <f>IF(ISBLANK('UTM&gt;LLh'!B84),"",CONCATENATE(script2!AD82,"º  ",script2!AE82,"'  ",FIXED(script2!AF82,6),""" N"))</f>
        <v/>
      </c>
      <c r="H84" s="100" t="str">
        <f>IF(ISBLANK('UTM&gt;LLh'!B84),"",CONCATENATE(script2!AH82,"º  ",script2!AI82,"'  ",FIXED(script2!AJ82,6),""" O"))</f>
        <v/>
      </c>
    </row>
    <row r="85" spans="1:8" x14ac:dyDescent="0.2">
      <c r="A85" s="17">
        <v>82</v>
      </c>
      <c r="B85" s="55"/>
      <c r="C85" s="55"/>
      <c r="D85" s="55"/>
      <c r="E85" s="67" t="str">
        <f>IF(ISBLANK('UTM&gt;LLh'!B85),"",script2!AB83)</f>
        <v/>
      </c>
      <c r="F85" s="67" t="str">
        <f>IF(ISBLANK('UTM&gt;LLh'!B85),"",script2!AC83)</f>
        <v/>
      </c>
      <c r="G85" s="100" t="str">
        <f>IF(ISBLANK('UTM&gt;LLh'!B85),"",CONCATENATE(script2!AD83,"º  ",script2!AE83,"'  ",FIXED(script2!AF83,6),""" N"))</f>
        <v/>
      </c>
      <c r="H85" s="100" t="str">
        <f>IF(ISBLANK('UTM&gt;LLh'!B85),"",CONCATENATE(script2!AH83,"º  ",script2!AI83,"'  ",FIXED(script2!AJ83,6),""" O"))</f>
        <v/>
      </c>
    </row>
    <row r="86" spans="1:8" x14ac:dyDescent="0.2">
      <c r="A86" s="17">
        <v>83</v>
      </c>
      <c r="B86" s="55"/>
      <c r="C86" s="55"/>
      <c r="D86" s="55"/>
      <c r="E86" s="67" t="str">
        <f>IF(ISBLANK('UTM&gt;LLh'!B86),"",script2!AB84)</f>
        <v/>
      </c>
      <c r="F86" s="67" t="str">
        <f>IF(ISBLANK('UTM&gt;LLh'!B86),"",script2!AC84)</f>
        <v/>
      </c>
      <c r="G86" s="100" t="str">
        <f>IF(ISBLANK('UTM&gt;LLh'!B86),"",CONCATENATE(script2!AD84,"º  ",script2!AE84,"'  ",FIXED(script2!AF84,6),""" N"))</f>
        <v/>
      </c>
      <c r="H86" s="100" t="str">
        <f>IF(ISBLANK('UTM&gt;LLh'!B86),"",CONCATENATE(script2!AH84,"º  ",script2!AI84,"'  ",FIXED(script2!AJ84,6),""" O"))</f>
        <v/>
      </c>
    </row>
    <row r="87" spans="1:8" x14ac:dyDescent="0.2">
      <c r="A87" s="17">
        <v>84</v>
      </c>
      <c r="B87" s="55"/>
      <c r="C87" s="55"/>
      <c r="D87" s="55"/>
      <c r="E87" s="67" t="str">
        <f>IF(ISBLANK('UTM&gt;LLh'!B87),"",script2!AB85)</f>
        <v/>
      </c>
      <c r="F87" s="67" t="str">
        <f>IF(ISBLANK('UTM&gt;LLh'!B87),"",script2!AC85)</f>
        <v/>
      </c>
      <c r="G87" s="100" t="str">
        <f>IF(ISBLANK('UTM&gt;LLh'!B87),"",CONCATENATE(script2!AD85,"º  ",script2!AE85,"'  ",FIXED(script2!AF85,6),""" N"))</f>
        <v/>
      </c>
      <c r="H87" s="100" t="str">
        <f>IF(ISBLANK('UTM&gt;LLh'!B87),"",CONCATENATE(script2!AH85,"º  ",script2!AI85,"'  ",FIXED(script2!AJ85,6),""" O"))</f>
        <v/>
      </c>
    </row>
    <row r="88" spans="1:8" x14ac:dyDescent="0.2">
      <c r="A88" s="17">
        <v>85</v>
      </c>
      <c r="B88" s="55"/>
      <c r="C88" s="55"/>
      <c r="D88" s="55"/>
      <c r="E88" s="67" t="str">
        <f>IF(ISBLANK('UTM&gt;LLh'!B88),"",script2!AB86)</f>
        <v/>
      </c>
      <c r="F88" s="67" t="str">
        <f>IF(ISBLANK('UTM&gt;LLh'!B88),"",script2!AC86)</f>
        <v/>
      </c>
      <c r="G88" s="100" t="str">
        <f>IF(ISBLANK('UTM&gt;LLh'!B88),"",CONCATENATE(script2!AD86,"º  ",script2!AE86,"'  ",FIXED(script2!AF86,6),""" N"))</f>
        <v/>
      </c>
      <c r="H88" s="100" t="str">
        <f>IF(ISBLANK('UTM&gt;LLh'!B88),"",CONCATENATE(script2!AH86,"º  ",script2!AI86,"'  ",FIXED(script2!AJ86,6),""" O"))</f>
        <v/>
      </c>
    </row>
    <row r="89" spans="1:8" x14ac:dyDescent="0.2">
      <c r="A89" s="17">
        <v>86</v>
      </c>
      <c r="B89" s="55"/>
      <c r="C89" s="55"/>
      <c r="D89" s="55"/>
      <c r="E89" s="67" t="str">
        <f>IF(ISBLANK('UTM&gt;LLh'!B89),"",script2!AB87)</f>
        <v/>
      </c>
      <c r="F89" s="67" t="str">
        <f>IF(ISBLANK('UTM&gt;LLh'!B89),"",script2!AC87)</f>
        <v/>
      </c>
      <c r="G89" s="100" t="str">
        <f>IF(ISBLANK('UTM&gt;LLh'!B89),"",CONCATENATE(script2!AD87,"º  ",script2!AE87,"'  ",FIXED(script2!AF87,6),""" N"))</f>
        <v/>
      </c>
      <c r="H89" s="100" t="str">
        <f>IF(ISBLANK('UTM&gt;LLh'!B89),"",CONCATENATE(script2!AH87,"º  ",script2!AI87,"'  ",FIXED(script2!AJ87,6),""" O"))</f>
        <v/>
      </c>
    </row>
    <row r="90" spans="1:8" x14ac:dyDescent="0.2">
      <c r="A90" s="17">
        <v>87</v>
      </c>
      <c r="B90" s="55"/>
      <c r="C90" s="55"/>
      <c r="D90" s="55"/>
      <c r="E90" s="67" t="str">
        <f>IF(ISBLANK('UTM&gt;LLh'!B90),"",script2!AB88)</f>
        <v/>
      </c>
      <c r="F90" s="67" t="str">
        <f>IF(ISBLANK('UTM&gt;LLh'!B90),"",script2!AC88)</f>
        <v/>
      </c>
      <c r="G90" s="100" t="str">
        <f>IF(ISBLANK('UTM&gt;LLh'!B90),"",CONCATENATE(script2!AD88,"º  ",script2!AE88,"'  ",FIXED(script2!AF88,6),""" N"))</f>
        <v/>
      </c>
      <c r="H90" s="100" t="str">
        <f>IF(ISBLANK('UTM&gt;LLh'!B90),"",CONCATENATE(script2!AH88,"º  ",script2!AI88,"'  ",FIXED(script2!AJ88,6),""" O"))</f>
        <v/>
      </c>
    </row>
    <row r="91" spans="1:8" x14ac:dyDescent="0.2">
      <c r="A91" s="17">
        <v>88</v>
      </c>
      <c r="B91" s="55"/>
      <c r="C91" s="55"/>
      <c r="D91" s="55"/>
      <c r="E91" s="67" t="str">
        <f>IF(ISBLANK('UTM&gt;LLh'!B91),"",script2!AB89)</f>
        <v/>
      </c>
      <c r="F91" s="67" t="str">
        <f>IF(ISBLANK('UTM&gt;LLh'!B91),"",script2!AC89)</f>
        <v/>
      </c>
      <c r="G91" s="100" t="str">
        <f>IF(ISBLANK('UTM&gt;LLh'!B91),"",CONCATENATE(script2!AD89,"º  ",script2!AE89,"'  ",FIXED(script2!AF89,6),""" N"))</f>
        <v/>
      </c>
      <c r="H91" s="100" t="str">
        <f>IF(ISBLANK('UTM&gt;LLh'!B91),"",CONCATENATE(script2!AH89,"º  ",script2!AI89,"'  ",FIXED(script2!AJ89,6),""" O"))</f>
        <v/>
      </c>
    </row>
    <row r="92" spans="1:8" x14ac:dyDescent="0.2">
      <c r="A92" s="17">
        <v>89</v>
      </c>
      <c r="B92" s="55"/>
      <c r="C92" s="55"/>
      <c r="D92" s="55"/>
      <c r="E92" s="67" t="str">
        <f>IF(ISBLANK('UTM&gt;LLh'!B92),"",script2!AB90)</f>
        <v/>
      </c>
      <c r="F92" s="67" t="str">
        <f>IF(ISBLANK('UTM&gt;LLh'!B92),"",script2!AC90)</f>
        <v/>
      </c>
      <c r="G92" s="100" t="str">
        <f>IF(ISBLANK('UTM&gt;LLh'!B92),"",CONCATENATE(script2!AD90,"º  ",script2!AE90,"'  ",FIXED(script2!AF90,6),""" N"))</f>
        <v/>
      </c>
      <c r="H92" s="100" t="str">
        <f>IF(ISBLANK('UTM&gt;LLh'!B92),"",CONCATENATE(script2!AH90,"º  ",script2!AI90,"'  ",FIXED(script2!AJ90,6),""" O"))</f>
        <v/>
      </c>
    </row>
    <row r="93" spans="1:8" x14ac:dyDescent="0.2">
      <c r="A93" s="17">
        <v>90</v>
      </c>
      <c r="B93" s="55"/>
      <c r="C93" s="55"/>
      <c r="D93" s="55"/>
      <c r="E93" s="67" t="str">
        <f>IF(ISBLANK('UTM&gt;LLh'!B93),"",script2!AB91)</f>
        <v/>
      </c>
      <c r="F93" s="67" t="str">
        <f>IF(ISBLANK('UTM&gt;LLh'!B93),"",script2!AC91)</f>
        <v/>
      </c>
      <c r="G93" s="100" t="str">
        <f>IF(ISBLANK('UTM&gt;LLh'!B93),"",CONCATENATE(script2!AD91,"º  ",script2!AE91,"'  ",FIXED(script2!AF91,6),""" N"))</f>
        <v/>
      </c>
      <c r="H93" s="100" t="str">
        <f>IF(ISBLANK('UTM&gt;LLh'!B93),"",CONCATENATE(script2!AH91,"º  ",script2!AI91,"'  ",FIXED(script2!AJ91,6),""" O"))</f>
        <v/>
      </c>
    </row>
    <row r="94" spans="1:8" x14ac:dyDescent="0.2">
      <c r="A94" s="17">
        <v>91</v>
      </c>
      <c r="B94" s="55"/>
      <c r="C94" s="55"/>
      <c r="D94" s="55"/>
      <c r="E94" s="67" t="str">
        <f>IF(ISBLANK('UTM&gt;LLh'!B94),"",script2!AB92)</f>
        <v/>
      </c>
      <c r="F94" s="67" t="str">
        <f>IF(ISBLANK('UTM&gt;LLh'!B94),"",script2!AC92)</f>
        <v/>
      </c>
      <c r="G94" s="100" t="str">
        <f>IF(ISBLANK('UTM&gt;LLh'!B94),"",CONCATENATE(script2!AD92,"º  ",script2!AE92,"'  ",FIXED(script2!AF92,6),""" N"))</f>
        <v/>
      </c>
      <c r="H94" s="100" t="str">
        <f>IF(ISBLANK('UTM&gt;LLh'!B94),"",CONCATENATE(script2!AH92,"º  ",script2!AI92,"'  ",FIXED(script2!AJ92,6),""" O"))</f>
        <v/>
      </c>
    </row>
    <row r="95" spans="1:8" x14ac:dyDescent="0.2">
      <c r="A95" s="17">
        <v>92</v>
      </c>
      <c r="B95" s="55"/>
      <c r="C95" s="55"/>
      <c r="D95" s="55"/>
      <c r="E95" s="67" t="str">
        <f>IF(ISBLANK('UTM&gt;LLh'!B95),"",script2!AB93)</f>
        <v/>
      </c>
      <c r="F95" s="67" t="str">
        <f>IF(ISBLANK('UTM&gt;LLh'!B95),"",script2!AC93)</f>
        <v/>
      </c>
      <c r="G95" s="100" t="str">
        <f>IF(ISBLANK('UTM&gt;LLh'!B95),"",CONCATENATE(script2!AD93,"º  ",script2!AE93,"'  ",FIXED(script2!AF93,6),""" N"))</f>
        <v/>
      </c>
      <c r="H95" s="100" t="str">
        <f>IF(ISBLANK('UTM&gt;LLh'!B95),"",CONCATENATE(script2!AH93,"º  ",script2!AI93,"'  ",FIXED(script2!AJ93,6),""" O"))</f>
        <v/>
      </c>
    </row>
    <row r="96" spans="1:8" x14ac:dyDescent="0.2">
      <c r="A96" s="17">
        <v>93</v>
      </c>
      <c r="B96" s="55"/>
      <c r="C96" s="55"/>
      <c r="D96" s="55"/>
      <c r="E96" s="67" t="str">
        <f>IF(ISBLANK('UTM&gt;LLh'!B96),"",script2!AB94)</f>
        <v/>
      </c>
      <c r="F96" s="67" t="str">
        <f>IF(ISBLANK('UTM&gt;LLh'!B96),"",script2!AC94)</f>
        <v/>
      </c>
      <c r="G96" s="100" t="str">
        <f>IF(ISBLANK('UTM&gt;LLh'!B96),"",CONCATENATE(script2!AD94,"º  ",script2!AE94,"'  ",FIXED(script2!AF94,6),""" N"))</f>
        <v/>
      </c>
      <c r="H96" s="100" t="str">
        <f>IF(ISBLANK('UTM&gt;LLh'!B96),"",CONCATENATE(script2!AH94,"º  ",script2!AI94,"'  ",FIXED(script2!AJ94,6),""" O"))</f>
        <v/>
      </c>
    </row>
    <row r="97" spans="1:8" x14ac:dyDescent="0.2">
      <c r="A97" s="17">
        <v>94</v>
      </c>
      <c r="B97" s="55"/>
      <c r="C97" s="55"/>
      <c r="D97" s="55"/>
      <c r="E97" s="67" t="str">
        <f>IF(ISBLANK('UTM&gt;LLh'!B97),"",script2!AB95)</f>
        <v/>
      </c>
      <c r="F97" s="67" t="str">
        <f>IF(ISBLANK('UTM&gt;LLh'!B97),"",script2!AC95)</f>
        <v/>
      </c>
      <c r="G97" s="100" t="str">
        <f>IF(ISBLANK('UTM&gt;LLh'!B97),"",CONCATENATE(script2!AD95,"º  ",script2!AE95,"'  ",FIXED(script2!AF95,6),""" N"))</f>
        <v/>
      </c>
      <c r="H97" s="100" t="str">
        <f>IF(ISBLANK('UTM&gt;LLh'!B97),"",CONCATENATE(script2!AH95,"º  ",script2!AI95,"'  ",FIXED(script2!AJ95,6),""" O"))</f>
        <v/>
      </c>
    </row>
    <row r="98" spans="1:8" x14ac:dyDescent="0.2">
      <c r="A98" s="17">
        <v>95</v>
      </c>
      <c r="B98" s="55"/>
      <c r="C98" s="55"/>
      <c r="D98" s="55"/>
      <c r="E98" s="67" t="str">
        <f>IF(ISBLANK('UTM&gt;LLh'!B98),"",script2!AB96)</f>
        <v/>
      </c>
      <c r="F98" s="67" t="str">
        <f>IF(ISBLANK('UTM&gt;LLh'!B98),"",script2!AC96)</f>
        <v/>
      </c>
      <c r="G98" s="100" t="str">
        <f>IF(ISBLANK('UTM&gt;LLh'!B98),"",CONCATENATE(script2!AD96,"º  ",script2!AE96,"'  ",FIXED(script2!AF96,6),""" N"))</f>
        <v/>
      </c>
      <c r="H98" s="100" t="str">
        <f>IF(ISBLANK('UTM&gt;LLh'!B98),"",CONCATENATE(script2!AH96,"º  ",script2!AI96,"'  ",FIXED(script2!AJ96,6),""" O"))</f>
        <v/>
      </c>
    </row>
    <row r="99" spans="1:8" x14ac:dyDescent="0.2">
      <c r="A99" s="17">
        <v>96</v>
      </c>
      <c r="B99" s="55"/>
      <c r="C99" s="55"/>
      <c r="D99" s="55"/>
      <c r="E99" s="67" t="str">
        <f>IF(ISBLANK('UTM&gt;LLh'!B99),"",script2!AB97)</f>
        <v/>
      </c>
      <c r="F99" s="67" t="str">
        <f>IF(ISBLANK('UTM&gt;LLh'!B99),"",script2!AC97)</f>
        <v/>
      </c>
      <c r="G99" s="100" t="str">
        <f>IF(ISBLANK('UTM&gt;LLh'!B99),"",CONCATENATE(script2!AD97,"º  ",script2!AE97,"'  ",FIXED(script2!AF97,6),""" N"))</f>
        <v/>
      </c>
      <c r="H99" s="100" t="str">
        <f>IF(ISBLANK('UTM&gt;LLh'!B99),"",CONCATENATE(script2!AH97,"º  ",script2!AI97,"'  ",FIXED(script2!AJ97,6),""" O"))</f>
        <v/>
      </c>
    </row>
    <row r="100" spans="1:8" x14ac:dyDescent="0.2">
      <c r="A100" s="17">
        <v>97</v>
      </c>
      <c r="B100" s="55"/>
      <c r="C100" s="55"/>
      <c r="D100" s="55"/>
      <c r="E100" s="67" t="str">
        <f>IF(ISBLANK('UTM&gt;LLh'!B100),"",script2!AB98)</f>
        <v/>
      </c>
      <c r="F100" s="67" t="str">
        <f>IF(ISBLANK('UTM&gt;LLh'!B100),"",script2!AC98)</f>
        <v/>
      </c>
      <c r="G100" s="100" t="str">
        <f>IF(ISBLANK('UTM&gt;LLh'!B100),"",CONCATENATE(script2!AD98,"º  ",script2!AE98,"'  ",FIXED(script2!AF98,6),""" N"))</f>
        <v/>
      </c>
      <c r="H100" s="100" t="str">
        <f>IF(ISBLANK('UTM&gt;LLh'!B100),"",CONCATENATE(script2!AH98,"º  ",script2!AI98,"'  ",FIXED(script2!AJ98,6),""" O"))</f>
        <v/>
      </c>
    </row>
    <row r="101" spans="1:8" x14ac:dyDescent="0.2">
      <c r="A101" s="17">
        <v>98</v>
      </c>
      <c r="B101" s="55"/>
      <c r="C101" s="55"/>
      <c r="D101" s="55"/>
      <c r="E101" s="67" t="str">
        <f>IF(ISBLANK('UTM&gt;LLh'!B101),"",script2!AB99)</f>
        <v/>
      </c>
      <c r="F101" s="67" t="str">
        <f>IF(ISBLANK('UTM&gt;LLh'!B101),"",script2!AC99)</f>
        <v/>
      </c>
      <c r="G101" s="100" t="str">
        <f>IF(ISBLANK('UTM&gt;LLh'!B101),"",CONCATENATE(script2!AD99,"º  ",script2!AE99,"'  ",FIXED(script2!AF99,6),""" N"))</f>
        <v/>
      </c>
      <c r="H101" s="100" t="str">
        <f>IF(ISBLANK('UTM&gt;LLh'!B101),"",CONCATENATE(script2!AH99,"º  ",script2!AI99,"'  ",FIXED(script2!AJ99,6),""" O"))</f>
        <v/>
      </c>
    </row>
    <row r="102" spans="1:8" x14ac:dyDescent="0.2">
      <c r="A102" s="17">
        <v>99</v>
      </c>
      <c r="B102" s="55"/>
      <c r="C102" s="55"/>
      <c r="D102" s="55"/>
      <c r="E102" s="67" t="str">
        <f>IF(ISBLANK('UTM&gt;LLh'!B102),"",script2!AB100)</f>
        <v/>
      </c>
      <c r="F102" s="67" t="str">
        <f>IF(ISBLANK('UTM&gt;LLh'!B102),"",script2!AC100)</f>
        <v/>
      </c>
      <c r="G102" s="100" t="str">
        <f>IF(ISBLANK('UTM&gt;LLh'!B102),"",CONCATENATE(script2!AD100,"º  ",script2!AE100,"'  ",FIXED(script2!AF100,6),""" N"))</f>
        <v/>
      </c>
      <c r="H102" s="100" t="str">
        <f>IF(ISBLANK('UTM&gt;LLh'!B102),"",CONCATENATE(script2!AH100,"º  ",script2!AI100,"'  ",FIXED(script2!AJ100,6),""" O"))</f>
        <v/>
      </c>
    </row>
    <row r="103" spans="1:8" x14ac:dyDescent="0.2">
      <c r="A103" s="17">
        <v>100</v>
      </c>
      <c r="B103" s="55"/>
      <c r="C103" s="55"/>
      <c r="D103" s="55"/>
      <c r="E103" s="67" t="str">
        <f>IF(ISBLANK('UTM&gt;LLh'!B103),"",script2!AB101)</f>
        <v/>
      </c>
      <c r="F103" s="67" t="str">
        <f>IF(ISBLANK('UTM&gt;LLh'!B103),"",script2!AC101)</f>
        <v/>
      </c>
      <c r="G103" s="100" t="str">
        <f>IF(ISBLANK('UTM&gt;LLh'!B103),"",CONCATENATE(script2!AD101,"º  ",script2!AE101,"'  ",FIXED(script2!AF101,6),""" N"))</f>
        <v/>
      </c>
      <c r="H103" s="100" t="str">
        <f>IF(ISBLANK('UTM&gt;LLh'!B103),"",CONCATENATE(script2!AH101,"º  ",script2!AI101,"'  ",FIXED(script2!AJ101,6),""" O"))</f>
        <v/>
      </c>
    </row>
  </sheetData>
  <mergeCells count="5">
    <mergeCell ref="A1:A3"/>
    <mergeCell ref="B1:D1"/>
    <mergeCell ref="B2:D2"/>
    <mergeCell ref="E2:H2"/>
    <mergeCell ref="E1:H1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script2</vt:lpstr>
      <vt:lpstr>script1</vt:lpstr>
      <vt:lpstr>LLh&gt;UTM</vt:lpstr>
      <vt:lpstr>XYZ&gt;LLh</vt:lpstr>
      <vt:lpstr>UTM&gt;LLh</vt:lpstr>
    </vt:vector>
  </TitlesOfParts>
  <Company>HAW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Bauer;Juan Morillo</dc:creator>
  <cp:lastModifiedBy>jmorillo@unex.es</cp:lastModifiedBy>
  <cp:lastPrinted>2010-03-21T09:46:13Z</cp:lastPrinted>
  <dcterms:created xsi:type="dcterms:W3CDTF">2005-02-11T16:32:57Z</dcterms:created>
  <dcterms:modified xsi:type="dcterms:W3CDTF">2020-04-02T10:20:19Z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